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.horste\Desktop\TNPz 38 Stende_virtuve\"/>
    </mc:Choice>
  </mc:AlternateContent>
  <bookViews>
    <workbookView xWindow="0" yWindow="0" windowWidth="28800" windowHeight="12330"/>
  </bookViews>
  <sheets>
    <sheet name="Stende Velas telpa bd" sheetId="5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3" i="5" l="1"/>
  <c r="E93" i="5" l="1"/>
  <c r="E91" i="5"/>
  <c r="E85" i="5"/>
  <c r="E84" i="5"/>
  <c r="E83" i="5"/>
  <c r="E82" i="5"/>
  <c r="E29" i="5"/>
  <c r="E30" i="5"/>
  <c r="E31" i="5"/>
  <c r="E32" i="5"/>
  <c r="E42" i="5"/>
  <c r="E57" i="5"/>
  <c r="E58" i="5" s="1"/>
  <c r="E61" i="5"/>
  <c r="E62" i="5"/>
  <c r="E66" i="5"/>
  <c r="E72" i="5"/>
  <c r="E73" i="5"/>
  <c r="E99" i="5"/>
  <c r="E139" i="5"/>
  <c r="E63" i="5" l="1"/>
  <c r="E68" i="5"/>
  <c r="E88" i="5"/>
  <c r="E87" i="5"/>
  <c r="E86" i="5"/>
  <c r="E79" i="5"/>
  <c r="E78" i="5"/>
  <c r="E74" i="5"/>
  <c r="E67" i="5"/>
  <c r="L140" i="5" l="1"/>
  <c r="N140" i="5"/>
  <c r="N142" i="5" s="1"/>
  <c r="O140" i="5" l="1"/>
  <c r="O142" i="5" s="1"/>
  <c r="M140" i="5"/>
  <c r="P140" i="5" l="1"/>
  <c r="L142" i="5" l="1"/>
  <c r="P142" i="5" s="1"/>
  <c r="L144" i="5" l="1"/>
  <c r="L145" i="5" s="1"/>
</calcChain>
</file>

<file path=xl/sharedStrings.xml><?xml version="1.0" encoding="utf-8"?>
<sst xmlns="http://schemas.openxmlformats.org/spreadsheetml/2006/main" count="423" uniqueCount="172">
  <si>
    <t>Tāme sastādīta:</t>
  </si>
  <si>
    <t>Objekta izmaksas:</t>
  </si>
  <si>
    <t xml:space="preserve">Darba </t>
  </si>
  <si>
    <t>Nr.</t>
  </si>
  <si>
    <t>Darba un izdevumu nosaukums</t>
  </si>
  <si>
    <t>Vienība</t>
  </si>
  <si>
    <t>Daudz.</t>
  </si>
  <si>
    <t>Laika</t>
  </si>
  <si>
    <t>samaksa</t>
  </si>
  <si>
    <t>tai skaitā</t>
  </si>
  <si>
    <t>Darba</t>
  </si>
  <si>
    <t>norma</t>
  </si>
  <si>
    <t>likme</t>
  </si>
  <si>
    <t>Darba alga</t>
  </si>
  <si>
    <t>Materiāli</t>
  </si>
  <si>
    <t>Mehanismi</t>
  </si>
  <si>
    <t>Kopā</t>
  </si>
  <si>
    <t>ietilpība</t>
  </si>
  <si>
    <t>€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</si>
  <si>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</si>
  <si>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</si>
  <si>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</si>
  <si>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</si>
  <si>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</si>
  <si>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</si>
  <si>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</si>
  <si>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</si>
  <si>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</si>
  <si>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m2</t>
  </si>
  <si>
    <t>gb</t>
  </si>
  <si>
    <t>m</t>
  </si>
  <si>
    <t>kompl.</t>
  </si>
  <si>
    <t>Būvgružu savākšana, utilizācija</t>
  </si>
  <si>
    <t>m3</t>
  </si>
  <si>
    <t>Sienu gruntēšana</t>
  </si>
  <si>
    <t>kg</t>
  </si>
  <si>
    <t>smilšpapīrs</t>
  </si>
  <si>
    <t>Griestu apdare</t>
  </si>
  <si>
    <t>betonkontakt grunts ceresit CT 19</t>
  </si>
  <si>
    <t>Sienas hidroizolēšana 2x</t>
  </si>
  <si>
    <t>ceresit CL 51</t>
  </si>
  <si>
    <t>CERESIT CL152 Blīvējošā lente</t>
  </si>
  <si>
    <t>Sienas flīzēšana 20*25cm</t>
  </si>
  <si>
    <t xml:space="preserve">keramiskās flīzes </t>
  </si>
  <si>
    <t>elastīgā flīžū līme</t>
  </si>
  <si>
    <t>šuvotājs</t>
  </si>
  <si>
    <t>hermētiķis šuvju krāsā</t>
  </si>
  <si>
    <t>Grīdas izbūve</t>
  </si>
  <si>
    <t>Grīdas hidroizolēšana 2x</t>
  </si>
  <si>
    <t>Grīdas flīzēšana 25*25cm</t>
  </si>
  <si>
    <t xml:space="preserve">Santeknikas montāža </t>
  </si>
  <si>
    <t>Pieslēgšanās esošajam ūdensvadam</t>
  </si>
  <si>
    <t>vietas</t>
  </si>
  <si>
    <t>Daudzslāņu caurules montāža</t>
  </si>
  <si>
    <t>Kausējamā daudzslāņu caurule d20</t>
  </si>
  <si>
    <t>Stiprinājuma kronšteini</t>
  </si>
  <si>
    <t>Veidgabalu montāža</t>
  </si>
  <si>
    <t>līkums 90gr</t>
  </si>
  <si>
    <t>trejgabals</t>
  </si>
  <si>
    <t>savienojums</t>
  </si>
  <si>
    <t>sienas līkums d20x 1/2"</t>
  </si>
  <si>
    <t>Noslēgventīļu montāža</t>
  </si>
  <si>
    <t>lodveida ventīļi</t>
  </si>
  <si>
    <t>jaucejkrāna kronšteins</t>
  </si>
  <si>
    <t>sifons</t>
  </si>
  <si>
    <t>izlietnes krāns</t>
  </si>
  <si>
    <t>lokanais pievads</t>
  </si>
  <si>
    <t>palīgmateriāli</t>
  </si>
  <si>
    <t>Ventilācijas restes uzstādīšana</t>
  </si>
  <si>
    <t>Ventilācijas restes,difuzori</t>
  </si>
  <si>
    <t>Kanalizācijas trubu montāža</t>
  </si>
  <si>
    <t>kanalizācijas caurule d110 (2000mm)</t>
  </si>
  <si>
    <t>d110 90gr</t>
  </si>
  <si>
    <t>d110 trejgabals</t>
  </si>
  <si>
    <t>pāreja d110 uz d50</t>
  </si>
  <si>
    <t>pāreja d110 uz d75</t>
  </si>
  <si>
    <t>kanalizācijas caurule d50(1000mm)</t>
  </si>
  <si>
    <t>traps</t>
  </si>
  <si>
    <t>d75 90gr</t>
  </si>
  <si>
    <t>d50 90gr</t>
  </si>
  <si>
    <t>d50 trejgabali</t>
  </si>
  <si>
    <t>revīzijas lūka d110</t>
  </si>
  <si>
    <t>Kanalizācijas trubu aizsegšana grīdas līmenī</t>
  </si>
  <si>
    <t>gatavā grīdas maisījums</t>
  </si>
  <si>
    <t>Apgaismojuma montāža</t>
  </si>
  <si>
    <t>Kopā €:</t>
  </si>
  <si>
    <t>Materiālu un būvgružu transporta izdevumi 3% €:</t>
  </si>
  <si>
    <t>PVN 21%</t>
  </si>
  <si>
    <t>Kopsumma ar PVN €:</t>
  </si>
  <si>
    <t>sienas ventīļi pievadiem</t>
  </si>
  <si>
    <t>Keramiskās izlietnes montāža</t>
  </si>
  <si>
    <t>keramiskā izlietne lielā</t>
  </si>
  <si>
    <t>Vispārceltnieciskie darbi</t>
  </si>
  <si>
    <t>Demontāžas darbi</t>
  </si>
  <si>
    <t>Izlietņu demontāza, sifoni,caurules</t>
  </si>
  <si>
    <t>Esošo kanalizācijas cauruļu atkalšana demontāža līdz stāvvadam</t>
  </si>
  <si>
    <t>Demontē elektroinstalāciju</t>
  </si>
  <si>
    <t>kpl</t>
  </si>
  <si>
    <t>Demontē apkures caurules un radiatorus</t>
  </si>
  <si>
    <t>Durvis</t>
  </si>
  <si>
    <t>furnitūra</t>
  </si>
  <si>
    <t>kleidas</t>
  </si>
  <si>
    <t>Grīdas izbūve siltinot</t>
  </si>
  <si>
    <t>Elektroinstalācija</t>
  </si>
  <si>
    <t>Kabeļu šahtu frēzēšana sienās, kanālu aiztaisīšana ar ģipša apmetumu</t>
  </si>
  <si>
    <t>ģipša apmetums, 30.kg.</t>
  </si>
  <si>
    <t>Kabeļa montāža</t>
  </si>
  <si>
    <t>kabelis 3x2.5mm</t>
  </si>
  <si>
    <t>kabelis 3x1.5mm</t>
  </si>
  <si>
    <t>palīgmateriāli- skavas, klemmes</t>
  </si>
  <si>
    <t>Zemapmetuma nozarkārbas montāža</t>
  </si>
  <si>
    <t xml:space="preserve">zemapmetuma (z/a) nozarkārba ar vāciņu 1-v </t>
  </si>
  <si>
    <t>Zemapmetuma slēdza ar nozarkārbu montāža</t>
  </si>
  <si>
    <t xml:space="preserve">zemapmetuma (z/a) universālā kārba 1-v </t>
  </si>
  <si>
    <t>zemapmetuma slēdzis, divpolu ar rāmīti</t>
  </si>
  <si>
    <t>Z/a kontaktligzdas, nozarkārbas, rāmīšu montāža</t>
  </si>
  <si>
    <t>Kontaktligzda -viet, zem apm., a/z, 16A, 250V</t>
  </si>
  <si>
    <t>Rāmītis vienvietīgs</t>
  </si>
  <si>
    <t>Sienas apdare - flīzējot</t>
  </si>
  <si>
    <t>Grīdas gruntēšana</t>
  </si>
  <si>
    <t>dvieļu žāvētājs</t>
  </si>
  <si>
    <t>termogalva</t>
  </si>
  <si>
    <t>Tiešās izmaksas kopā, t. sk. darba devēja sociālais nodoklis 24,09 %, €:</t>
  </si>
  <si>
    <t>Sastādīja</t>
  </si>
  <si>
    <t>(paraksts un tā atšifrējums, datums)</t>
  </si>
  <si>
    <t>Pārbaudīja</t>
  </si>
  <si>
    <t>Sertifikāta Nr.</t>
  </si>
  <si>
    <t>Grīdas sagatavošana linoleja ieklāšanai</t>
  </si>
  <si>
    <t>Bostik 6000 Primer grunts grīdām vai ekvivalents</t>
  </si>
  <si>
    <t>litri</t>
  </si>
  <si>
    <t>izlīdzinošā špakteļmasa Bostik Populas Hand vai ekvivalents</t>
  </si>
  <si>
    <t>Linoleja ieklāšana</t>
  </si>
  <si>
    <t>linolejs Novoflor Extra 43 klase vai ekvivalents</t>
  </si>
  <si>
    <t>līme PVC linolejam</t>
  </si>
  <si>
    <t>šuvojamais diegs</t>
  </si>
  <si>
    <t>Grīdlīstes montāža</t>
  </si>
  <si>
    <t>t.m.</t>
  </si>
  <si>
    <t xml:space="preserve">PVC grīdlīstes </t>
  </si>
  <si>
    <t>stūrīši, nobeigumi, savienojumi</t>
  </si>
  <si>
    <t>gab</t>
  </si>
  <si>
    <t>skrūves ar dībeļiem</t>
  </si>
  <si>
    <t>Metāla sliekšņu montāža</t>
  </si>
  <si>
    <t>met. sliekšņi</t>
  </si>
  <si>
    <t>Normat.</t>
  </si>
  <si>
    <t>piekaramo griestu plāksnes 600x600mm</t>
  </si>
  <si>
    <t>Griestu plātņu monmtāža 600*600</t>
  </si>
  <si>
    <t>Iekārto griestu karkasa montāža 600*600mm</t>
  </si>
  <si>
    <t>AUS sistēmas     komponentu pārvietošana</t>
  </si>
  <si>
    <t>Sausais betons ESTRIHT 100 mm</t>
  </si>
  <si>
    <t>EPS 50mm</t>
  </si>
  <si>
    <t>PE izolācijas segums</t>
  </si>
  <si>
    <t>dībeļenkuri 8*100</t>
  </si>
  <si>
    <t xml:space="preserve">montāžas putas </t>
  </si>
  <si>
    <t xml:space="preserve">koka konstrukcijas  iekšdurvis </t>
  </si>
  <si>
    <t>Durvju montāža</t>
  </si>
  <si>
    <t>Esošā grīdas flīžu, pamatnes  un kājlīstu demontāža, grīdas virsmas attīrīšana</t>
  </si>
  <si>
    <t>Esošās sienas demontāža</t>
  </si>
  <si>
    <t>C/st</t>
  </si>
  <si>
    <r>
      <rPr>
        <sz val="8"/>
        <rFont val="Calibri"/>
        <family val="2"/>
        <charset val="186"/>
      </rPr>
      <t>€</t>
    </r>
    <r>
      <rPr>
        <sz val="8"/>
        <rFont val="Arial"/>
        <family val="2"/>
        <charset val="186"/>
      </rPr>
      <t>/h</t>
    </r>
  </si>
  <si>
    <t>C/h</t>
  </si>
  <si>
    <t>pielietotie materiāli, to daudzums</t>
  </si>
  <si>
    <t>Kopējās izmaksas</t>
  </si>
  <si>
    <t>Vienības izmaksa</t>
  </si>
  <si>
    <t xml:space="preserve"> žāvētāja demontāža</t>
  </si>
  <si>
    <t>Dvieļu žāvētāja montāža elektriskā</t>
  </si>
  <si>
    <t>Radiatoru atjaunošana</t>
  </si>
  <si>
    <t>Objekta adrese:  Stende</t>
  </si>
  <si>
    <t xml:space="preserve">Būves nosaukums: Stendes pamatskolas Pirmskolas izglītības iestāde </t>
  </si>
  <si>
    <t>Objekta nosaukums: Veļas telpu vienkāršota atjaunošana</t>
  </si>
  <si>
    <t>Lokālā tāme Nr.</t>
  </si>
  <si>
    <t>Tāme sastādīta</t>
  </si>
  <si>
    <t>Tāme sastādīta 2021. gada tirgus cenās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</si>
</sst>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[$€-1];\-#,##0.00\ [$€-1]"/>
  </numFmts>
  <fonts count="24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Arial"/>
      <family val="2"/>
      <charset val="186"/>
    </font>
    <font>
      <sz val="10"/>
      <name val="Arial"/>
      <family val="2"/>
      <charset val="204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4"/>
      <name val="Arial"/>
      <family val="2"/>
      <charset val="186"/>
    </font>
    <font>
      <b/>
      <sz val="14"/>
      <name val="Arial"/>
      <family val="2"/>
      <charset val="186"/>
    </font>
    <font>
      <b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indexed="30"/>
      <name val="Arial"/>
      <family val="2"/>
      <charset val="186"/>
    </font>
    <font>
      <sz val="20"/>
      <name val="Arial"/>
      <family val="2"/>
      <charset val="186"/>
    </font>
    <font>
      <b/>
      <u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9"/>
      <color rgb="FF414142"/>
      <name val="Arial"/>
      <family val="2"/>
      <charset val="186"/>
    </font>
    <font>
      <u/>
      <sz val="10"/>
      <name val="Times New Roman"/>
      <family val="1"/>
      <charset val="186"/>
    </font>
    <font>
      <sz val="8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EEEEE"/>
      </patternFill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3">
    <xf numFmtId="0" fontId="0" fillId="0" borderId="0" xfId="0"/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/>
    <xf numFmtId="2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center" vertical="top" wrapText="1"/>
    </xf>
    <xf numFmtId="2" fontId="14" fillId="0" borderId="0" xfId="0" applyNumberFormat="1" applyFont="1"/>
    <xf numFmtId="2" fontId="9" fillId="0" borderId="0" xfId="0" applyNumberFormat="1" applyFont="1"/>
    <xf numFmtId="165" fontId="2" fillId="0" borderId="0" xfId="0" applyNumberFormat="1" applyFont="1"/>
    <xf numFmtId="0" fontId="10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vertical="center" wrapText="1"/>
    </xf>
    <xf numFmtId="0" fontId="9" fillId="0" borderId="0" xfId="0" applyFont="1"/>
    <xf numFmtId="49" fontId="5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2" fillId="0" borderId="0" xfId="0" applyNumberFormat="1" applyFont="1"/>
    <xf numFmtId="2" fontId="15" fillId="0" borderId="0" xfId="0" applyNumberFormat="1" applyFont="1"/>
    <xf numFmtId="2" fontId="9" fillId="0" borderId="0" xfId="0" applyNumberFormat="1" applyFont="1" applyAlignment="1">
      <alignment horizontal="right"/>
    </xf>
    <xf numFmtId="49" fontId="9" fillId="0" borderId="0" xfId="0" applyNumberFormat="1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19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center" vertical="center"/>
    </xf>
    <xf numFmtId="2" fontId="3" fillId="0" borderId="14" xfId="2" applyNumberFormat="1" applyFont="1" applyBorder="1" applyAlignment="1">
      <alignment horizontal="center" vertical="center" wrapText="1"/>
    </xf>
    <xf numFmtId="4" fontId="2" fillId="0" borderId="0" xfId="0" applyNumberFormat="1" applyFont="1"/>
    <xf numFmtId="4" fontId="9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2" fillId="0" borderId="0" xfId="0" applyNumberFormat="1" applyFont="1"/>
    <xf numFmtId="0" fontId="21" fillId="0" borderId="0" xfId="0" applyFont="1" applyAlignment="1">
      <alignment horizontal="right" vertical="top" wrapText="1"/>
    </xf>
    <xf numFmtId="164" fontId="4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top" wrapText="1"/>
    </xf>
    <xf numFmtId="0" fontId="4" fillId="0" borderId="0" xfId="0" applyFont="1"/>
    <xf numFmtId="0" fontId="7" fillId="0" borderId="0" xfId="0" applyFont="1"/>
    <xf numFmtId="0" fontId="4" fillId="0" borderId="16" xfId="0" applyFont="1" applyBorder="1"/>
    <xf numFmtId="2" fontId="7" fillId="0" borderId="0" xfId="0" applyNumberFormat="1" applyFont="1"/>
    <xf numFmtId="2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 wrapText="1"/>
    </xf>
    <xf numFmtId="2" fontId="19" fillId="2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right" vertical="center" wrapText="1"/>
    </xf>
    <xf numFmtId="2" fontId="3" fillId="0" borderId="14" xfId="0" applyNumberFormat="1" applyFont="1" applyBorder="1" applyAlignment="1">
      <alignment horizontal="left" vertical="center"/>
    </xf>
    <xf numFmtId="2" fontId="3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4" fontId="19" fillId="0" borderId="2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2" fontId="22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4" xfId="1" applyNumberFormat="1" applyFont="1" applyBorder="1" applyAlignment="1">
      <alignment horizontal="center" vertical="center" wrapText="1"/>
    </xf>
    <xf numFmtId="2" fontId="22" fillId="5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/>
    </xf>
    <xf numFmtId="4" fontId="3" fillId="5" borderId="4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2" fontId="19" fillId="0" borderId="4" xfId="0" applyNumberFormat="1" applyFont="1" applyBorder="1" applyAlignment="1">
      <alignment horizontal="center" vertical="center"/>
    </xf>
    <xf numFmtId="4" fontId="22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19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center" vertical="top"/>
    </xf>
    <xf numFmtId="2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 wrapText="1"/>
    </xf>
    <xf numFmtId="2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4" fontId="2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4" fontId="20" fillId="3" borderId="4" xfId="0" applyNumberFormat="1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wrapText="1"/>
    </xf>
    <xf numFmtId="2" fontId="20" fillId="3" borderId="4" xfId="0" applyNumberFormat="1" applyFont="1" applyFill="1" applyBorder="1" applyAlignment="1">
      <alignment horizontal="center"/>
    </xf>
    <xf numFmtId="2" fontId="18" fillId="0" borderId="4" xfId="0" applyNumberFormat="1" applyFont="1" applyBorder="1" applyAlignment="1">
      <alignment horizontal="left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center" vertical="center"/>
    </xf>
    <xf numFmtId="49" fontId="9" fillId="0" borderId="24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2" fontId="9" fillId="0" borderId="27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14" fillId="0" borderId="21" xfId="0" applyNumberFormat="1" applyFont="1" applyBorder="1" applyAlignment="1">
      <alignment horizontal="center"/>
    </xf>
    <xf numFmtId="2" fontId="9" fillId="0" borderId="19" xfId="0" applyNumberFormat="1" applyFont="1" applyBorder="1" applyAlignment="1">
      <alignment horizontal="center"/>
    </xf>
    <xf numFmtId="2" fontId="23" fillId="0" borderId="20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0" xfId="0" applyNumberFormat="1" applyFont="1" applyBorder="1"/>
    <xf numFmtId="49" fontId="9" fillId="0" borderId="20" xfId="0" applyNumberFormat="1" applyFont="1" applyBorder="1"/>
    <xf numFmtId="49" fontId="9" fillId="0" borderId="28" xfId="0" applyNumberFormat="1" applyFont="1" applyBorder="1"/>
    <xf numFmtId="49" fontId="9" fillId="0" borderId="20" xfId="0" applyNumberFormat="1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2" fontId="9" fillId="0" borderId="18" xfId="0" applyNumberFormat="1" applyFont="1" applyBorder="1" applyAlignment="1">
      <alignment horizontal="center"/>
    </xf>
    <xf numFmtId="2" fontId="9" fillId="0" borderId="30" xfId="0" applyNumberFormat="1" applyFont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2" fontId="9" fillId="0" borderId="30" xfId="0" applyNumberFormat="1" applyFont="1" applyBorder="1"/>
    <xf numFmtId="49" fontId="9" fillId="0" borderId="30" xfId="0" applyNumberFormat="1" applyFont="1" applyBorder="1"/>
    <xf numFmtId="49" fontId="9" fillId="0" borderId="33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2" fontId="14" fillId="0" borderId="25" xfId="0" applyNumberFormat="1" applyFont="1" applyBorder="1"/>
    <xf numFmtId="2" fontId="9" fillId="0" borderId="24" xfId="0" applyNumberFormat="1" applyFont="1" applyBorder="1" applyAlignment="1">
      <alignment horizontal="center"/>
    </xf>
    <xf numFmtId="2" fontId="9" fillId="0" borderId="24" xfId="0" applyNumberFormat="1" applyFont="1" applyBorder="1"/>
    <xf numFmtId="0" fontId="9" fillId="0" borderId="24" xfId="0" applyFont="1" applyBorder="1"/>
    <xf numFmtId="49" fontId="9" fillId="0" borderId="37" xfId="0" applyNumberFormat="1" applyFont="1" applyBorder="1"/>
    <xf numFmtId="49" fontId="9" fillId="0" borderId="24" xfId="0" applyNumberFormat="1" applyFont="1" applyBorder="1" applyAlignment="1">
      <alignment horizontal="center"/>
    </xf>
    <xf numFmtId="0" fontId="9" fillId="0" borderId="25" xfId="0" applyFont="1" applyBorder="1"/>
    <xf numFmtId="49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164" fontId="3" fillId="3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 wrapText="1"/>
    </xf>
    <xf numFmtId="164" fontId="3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49" fontId="3" fillId="0" borderId="0" xfId="0" applyNumberFormat="1" applyFont="1" applyBorder="1" applyAlignment="1">
      <alignment horizontal="right" vertical="top" wrapText="1"/>
    </xf>
    <xf numFmtId="2" fontId="3" fillId="0" borderId="0" xfId="0" applyNumberFormat="1" applyFont="1" applyBorder="1"/>
    <xf numFmtId="164" fontId="3" fillId="0" borderId="0" xfId="0" applyNumberFormat="1" applyFont="1" applyBorder="1" applyAlignment="1">
      <alignment vertical="center" wrapText="1"/>
    </xf>
    <xf numFmtId="164" fontId="1" fillId="3" borderId="0" xfId="0" applyNumberFormat="1" applyFont="1" applyFill="1" applyBorder="1" applyAlignment="1">
      <alignment vertical="center"/>
    </xf>
    <xf numFmtId="164" fontId="3" fillId="3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/>
    <xf numFmtId="2" fontId="2" fillId="0" borderId="0" xfId="0" applyNumberFormat="1" applyFont="1" applyBorder="1"/>
    <xf numFmtId="2" fontId="15" fillId="0" borderId="0" xfId="0" applyNumberFormat="1" applyFont="1" applyBorder="1"/>
    <xf numFmtId="2" fontId="16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21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4" fontId="6" fillId="2" borderId="39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0" xfId="0" applyNumberFormat="1" applyFont="1" applyFill="1" applyBorder="1" applyAlignment="1">
      <alignment horizontal="center" vertical="center"/>
    </xf>
    <xf numFmtId="165" fontId="5" fillId="0" borderId="38" xfId="0" applyNumberFormat="1" applyFont="1" applyBorder="1" applyAlignment="1">
      <alignment horizont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2" fontId="9" fillId="0" borderId="35" xfId="0" applyNumberFormat="1" applyFont="1" applyBorder="1" applyAlignment="1">
      <alignment horizontal="center"/>
    </xf>
    <xf numFmtId="2" fontId="9" fillId="0" borderId="34" xfId="0" applyNumberFormat="1" applyFont="1" applyBorder="1" applyAlignment="1">
      <alignment horizontal="center"/>
    </xf>
    <xf numFmtId="164" fontId="1" fillId="3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/>
    <xf numFmtId="49" fontId="3" fillId="3" borderId="0" xfId="0" applyNumberFormat="1" applyFont="1" applyFill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top" wrapText="1"/>
    </xf>
    <xf numFmtId="2" fontId="9" fillId="0" borderId="26" xfId="0" applyNumberFormat="1" applyFont="1" applyBorder="1" applyAlignment="1">
      <alignment horizontal="center"/>
    </xf>
    <xf numFmtId="2" fontId="9" fillId="0" borderId="36" xfId="0" applyNumberFormat="1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left" vertical="center" wrapText="1"/>
    </xf>
  </cellXfs>
  <cellStyles count="8">
    <cellStyle name="Excel Built-in Explanatory Text" xfId="1"/>
    <cellStyle name="Normal 2" xfId="2"/>
    <cellStyle name="Normal 2 2" xfId="7"/>
    <cellStyle name="Normal 3" xfId="5"/>
    <cellStyle name="Parasts" xfId="0" builtinId="0"/>
    <cellStyle name="Style 1" xfId="3"/>
    <cellStyle name="Style 1 2" xfId="6"/>
    <cellStyle name="Стиль 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tabSelected="1" topLeftCell="A124" workbookViewId="0">
      <selection activeCell="Q153" sqref="Q153"/>
    </sheetView>
  </sheetViews>
  <sheetFormatPr defaultColWidth="9.140625" defaultRowHeight="12.75" x14ac:dyDescent="0.2"/>
  <cols>
    <col min="1" max="1" width="4.5703125" style="23" customWidth="1"/>
    <col min="2" max="2" width="7.5703125" style="56" customWidth="1"/>
    <col min="3" max="3" width="33.42578125" style="56" customWidth="1"/>
    <col min="4" max="4" width="6.28515625" style="56" customWidth="1"/>
    <col min="5" max="5" width="7.7109375" style="36" customWidth="1"/>
    <col min="6" max="6" width="5.7109375" style="36" customWidth="1"/>
    <col min="7" max="7" width="6" style="36" customWidth="1"/>
    <col min="8" max="8" width="7.42578125" style="36" customWidth="1"/>
    <col min="9" max="9" width="8.140625" style="36" customWidth="1"/>
    <col min="10" max="10" width="7.28515625" style="36" customWidth="1"/>
    <col min="11" max="11" width="7.5703125" style="36" customWidth="1"/>
    <col min="12" max="12" width="8.5703125" style="37" customWidth="1"/>
    <col min="13" max="13" width="9.140625" style="36"/>
    <col min="14" max="14" width="9.7109375" style="36" customWidth="1"/>
    <col min="15" max="15" width="8.42578125" style="36" customWidth="1"/>
    <col min="16" max="16" width="9" style="36" customWidth="1"/>
    <col min="17" max="17" width="15.28515625" style="23" customWidth="1"/>
    <col min="18" max="18" width="10.28515625" style="23" customWidth="1"/>
    <col min="19" max="16384" width="9.140625" style="23"/>
  </cols>
  <sheetData>
    <row r="1" spans="1:18" ht="18" x14ac:dyDescent="0.25">
      <c r="A1" s="210" t="s">
        <v>169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8" ht="18" x14ac:dyDescent="0.25">
      <c r="A2" s="211" t="s">
        <v>92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</row>
    <row r="3" spans="1:18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  <c r="M3" s="25"/>
      <c r="N3" s="25"/>
      <c r="O3" s="25"/>
      <c r="P3" s="25"/>
    </row>
    <row r="4" spans="1:18" x14ac:dyDescent="0.2">
      <c r="A4" s="212" t="s">
        <v>168</v>
      </c>
      <c r="B4" s="212"/>
      <c r="C4" s="212"/>
      <c r="D4" s="212"/>
      <c r="E4" s="212"/>
      <c r="F4" s="212"/>
      <c r="G4" s="212"/>
      <c r="H4" s="212"/>
      <c r="I4" s="27"/>
      <c r="J4" s="27"/>
      <c r="K4" s="27"/>
      <c r="L4" s="28"/>
      <c r="M4" s="29"/>
      <c r="N4" s="29"/>
      <c r="O4" s="29"/>
      <c r="P4" s="29"/>
      <c r="Q4" s="30"/>
    </row>
    <row r="5" spans="1:18" x14ac:dyDescent="0.2">
      <c r="A5" s="212" t="s">
        <v>167</v>
      </c>
      <c r="B5" s="212"/>
      <c r="C5" s="212"/>
      <c r="D5" s="212"/>
      <c r="E5" s="212"/>
      <c r="F5" s="212"/>
      <c r="G5" s="212"/>
      <c r="H5" s="212"/>
      <c r="I5" s="31"/>
      <c r="J5" s="32"/>
      <c r="K5" s="32"/>
      <c r="L5" s="28"/>
      <c r="M5" s="29"/>
      <c r="N5" s="29"/>
      <c r="O5" s="29"/>
      <c r="P5" s="29"/>
    </row>
    <row r="6" spans="1:18" x14ac:dyDescent="0.2">
      <c r="A6" s="212" t="s">
        <v>166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8"/>
      <c r="M6" s="29"/>
      <c r="N6" s="29"/>
      <c r="O6" s="29"/>
      <c r="P6" s="29"/>
    </row>
    <row r="7" spans="1:18" x14ac:dyDescent="0.2">
      <c r="A7" s="33"/>
      <c r="B7" s="33"/>
      <c r="C7" s="33"/>
      <c r="D7" s="34"/>
      <c r="E7" s="35"/>
      <c r="F7" s="35"/>
      <c r="G7" s="35"/>
      <c r="H7" s="29"/>
      <c r="I7" s="29"/>
      <c r="J7" s="29"/>
      <c r="N7" s="38"/>
      <c r="O7" s="182"/>
      <c r="P7" s="182"/>
      <c r="Q7" s="40"/>
    </row>
    <row r="8" spans="1:18" x14ac:dyDescent="0.2">
      <c r="A8" s="33"/>
      <c r="B8" s="33"/>
      <c r="C8" s="33"/>
      <c r="D8" s="39"/>
      <c r="E8" s="29"/>
      <c r="F8" s="29"/>
      <c r="G8" s="29"/>
      <c r="H8" s="29"/>
      <c r="I8" s="29"/>
      <c r="J8" s="29"/>
      <c r="N8" s="38" t="s">
        <v>0</v>
      </c>
      <c r="O8" s="183"/>
      <c r="P8" s="183"/>
      <c r="Q8" s="40"/>
    </row>
    <row r="9" spans="1:18" ht="13.5" thickBot="1" x14ac:dyDescent="0.25">
      <c r="A9" s="184" t="s">
        <v>171</v>
      </c>
      <c r="B9" s="184"/>
      <c r="C9" s="184"/>
      <c r="D9" s="39"/>
      <c r="E9" s="29"/>
      <c r="F9" s="29"/>
      <c r="G9" s="29"/>
      <c r="H9" s="29"/>
      <c r="I9" s="29"/>
      <c r="J9" s="29"/>
      <c r="N9" s="38" t="s">
        <v>1</v>
      </c>
      <c r="O9" s="192"/>
      <c r="P9" s="192"/>
      <c r="Q9" s="30"/>
    </row>
    <row r="10" spans="1:18" s="33" customFormat="1" ht="11.25" x14ac:dyDescent="0.2">
      <c r="A10" s="162"/>
      <c r="B10" s="161"/>
      <c r="C10" s="160"/>
      <c r="D10" s="159"/>
      <c r="E10" s="158"/>
      <c r="F10" s="158"/>
      <c r="G10" s="157" t="s">
        <v>2</v>
      </c>
      <c r="H10" s="206" t="s">
        <v>162</v>
      </c>
      <c r="I10" s="206"/>
      <c r="J10" s="206"/>
      <c r="K10" s="206"/>
      <c r="L10" s="156"/>
      <c r="M10" s="207" t="s">
        <v>161</v>
      </c>
      <c r="N10" s="207"/>
      <c r="O10" s="207"/>
      <c r="P10" s="207"/>
      <c r="Q10" s="199"/>
    </row>
    <row r="11" spans="1:18" s="33" customFormat="1" ht="11.25" x14ac:dyDescent="0.2">
      <c r="A11" s="155" t="s">
        <v>3</v>
      </c>
      <c r="B11" s="154" t="s">
        <v>143</v>
      </c>
      <c r="C11" s="153" t="s">
        <v>4</v>
      </c>
      <c r="D11" s="154" t="s">
        <v>5</v>
      </c>
      <c r="E11" s="150" t="s">
        <v>6</v>
      </c>
      <c r="F11" s="150" t="s">
        <v>7</v>
      </c>
      <c r="G11" s="150" t="s">
        <v>8</v>
      </c>
      <c r="H11" s="200" t="s">
        <v>9</v>
      </c>
      <c r="I11" s="200"/>
      <c r="J11" s="200"/>
      <c r="K11" s="200"/>
      <c r="L11" s="149" t="s">
        <v>10</v>
      </c>
      <c r="M11" s="201" t="s">
        <v>9</v>
      </c>
      <c r="N11" s="201"/>
      <c r="O11" s="201"/>
      <c r="P11" s="201"/>
      <c r="Q11" s="199"/>
    </row>
    <row r="12" spans="1:18" s="33" customFormat="1" ht="11.25" x14ac:dyDescent="0.2">
      <c r="A12" s="155"/>
      <c r="B12" s="154"/>
      <c r="C12" s="153" t="s">
        <v>160</v>
      </c>
      <c r="D12" s="152"/>
      <c r="E12" s="151"/>
      <c r="F12" s="148" t="s">
        <v>11</v>
      </c>
      <c r="G12" s="148" t="s">
        <v>12</v>
      </c>
      <c r="H12" s="148" t="s">
        <v>13</v>
      </c>
      <c r="I12" s="150" t="s">
        <v>14</v>
      </c>
      <c r="J12" s="150" t="s">
        <v>15</v>
      </c>
      <c r="K12" s="150" t="s">
        <v>16</v>
      </c>
      <c r="L12" s="149" t="s">
        <v>17</v>
      </c>
      <c r="M12" s="148" t="s">
        <v>13</v>
      </c>
      <c r="N12" s="147" t="s">
        <v>14</v>
      </c>
      <c r="O12" s="147" t="s">
        <v>15</v>
      </c>
      <c r="P12" s="146" t="s">
        <v>16</v>
      </c>
      <c r="Q12" s="199"/>
    </row>
    <row r="13" spans="1:18" s="33" customFormat="1" ht="12" thickBot="1" x14ac:dyDescent="0.25">
      <c r="A13" s="145"/>
      <c r="B13" s="144"/>
      <c r="C13" s="143"/>
      <c r="D13" s="142"/>
      <c r="E13" s="141"/>
      <c r="F13" s="140" t="s">
        <v>159</v>
      </c>
      <c r="G13" s="139" t="s">
        <v>158</v>
      </c>
      <c r="H13" s="136" t="s">
        <v>18</v>
      </c>
      <c r="I13" s="138" t="s">
        <v>18</v>
      </c>
      <c r="J13" s="138" t="s">
        <v>18</v>
      </c>
      <c r="K13" s="138" t="s">
        <v>18</v>
      </c>
      <c r="L13" s="137" t="s">
        <v>157</v>
      </c>
      <c r="M13" s="136" t="s">
        <v>18</v>
      </c>
      <c r="N13" s="136" t="s">
        <v>18</v>
      </c>
      <c r="O13" s="136" t="s">
        <v>18</v>
      </c>
      <c r="P13" s="135" t="s">
        <v>18</v>
      </c>
      <c r="Q13" s="199"/>
    </row>
    <row r="14" spans="1:18" s="41" customFormat="1" x14ac:dyDescent="0.2">
      <c r="A14" s="134">
        <v>1</v>
      </c>
      <c r="B14" s="130">
        <v>2</v>
      </c>
      <c r="C14" s="130">
        <v>3</v>
      </c>
      <c r="D14" s="130">
        <v>4</v>
      </c>
      <c r="E14" s="133">
        <v>5</v>
      </c>
      <c r="F14" s="133">
        <v>6</v>
      </c>
      <c r="G14" s="133">
        <v>7</v>
      </c>
      <c r="H14" s="130" t="s">
        <v>19</v>
      </c>
      <c r="I14" s="132" t="s">
        <v>20</v>
      </c>
      <c r="J14" s="132" t="s">
        <v>21</v>
      </c>
      <c r="K14" s="132" t="s">
        <v>22</v>
      </c>
      <c r="L14" s="131" t="s">
        <v>23</v>
      </c>
      <c r="M14" s="130" t="s">
        <v>24</v>
      </c>
      <c r="N14" s="130" t="s">
        <v>25</v>
      </c>
      <c r="O14" s="130" t="s">
        <v>26</v>
      </c>
      <c r="P14" s="129" t="s">
        <v>27</v>
      </c>
    </row>
    <row r="15" spans="1:18" x14ac:dyDescent="0.2">
      <c r="A15" s="84">
        <v>1</v>
      </c>
      <c r="B15" s="128"/>
      <c r="C15" s="126" t="s">
        <v>93</v>
      </c>
      <c r="D15" s="84"/>
      <c r="E15" s="84"/>
      <c r="F15" s="84"/>
      <c r="G15" s="84"/>
      <c r="H15" s="93"/>
      <c r="I15" s="93"/>
      <c r="J15" s="93"/>
      <c r="K15" s="93"/>
      <c r="L15" s="125"/>
      <c r="M15" s="93"/>
      <c r="N15" s="93"/>
      <c r="O15" s="93"/>
      <c r="P15" s="93"/>
      <c r="Q15" s="41"/>
      <c r="R15" s="41"/>
    </row>
    <row r="16" spans="1:18" x14ac:dyDescent="0.2">
      <c r="A16" s="84">
        <v>2</v>
      </c>
      <c r="B16" s="84" t="s">
        <v>143</v>
      </c>
      <c r="C16" s="101" t="s">
        <v>156</v>
      </c>
      <c r="D16" s="100" t="s">
        <v>33</v>
      </c>
      <c r="E16" s="83">
        <v>3.5</v>
      </c>
      <c r="F16" s="83"/>
      <c r="G16" s="83"/>
      <c r="H16" s="83"/>
      <c r="I16" s="83"/>
      <c r="J16" s="83"/>
      <c r="K16" s="82"/>
      <c r="L16" s="83"/>
      <c r="M16" s="83"/>
      <c r="N16" s="83"/>
      <c r="O16" s="83"/>
      <c r="P16" s="82"/>
      <c r="Q16" s="41"/>
      <c r="R16" s="41"/>
    </row>
    <row r="17" spans="1:18" ht="25.5" x14ac:dyDescent="0.2">
      <c r="A17" s="84">
        <v>3</v>
      </c>
      <c r="B17" s="84" t="s">
        <v>143</v>
      </c>
      <c r="C17" s="86" t="s">
        <v>155</v>
      </c>
      <c r="D17" s="100" t="s">
        <v>28</v>
      </c>
      <c r="E17" s="83">
        <v>22.5</v>
      </c>
      <c r="F17" s="83"/>
      <c r="G17" s="83"/>
      <c r="H17" s="83"/>
      <c r="I17" s="83"/>
      <c r="J17" s="83"/>
      <c r="K17" s="82"/>
      <c r="L17" s="83"/>
      <c r="M17" s="83"/>
      <c r="N17" s="83"/>
      <c r="O17" s="83"/>
      <c r="P17" s="82"/>
      <c r="Q17" s="41"/>
      <c r="R17" s="41"/>
    </row>
    <row r="18" spans="1:18" x14ac:dyDescent="0.2">
      <c r="A18" s="84"/>
      <c r="B18" s="84"/>
      <c r="C18" s="86"/>
      <c r="D18" s="100"/>
      <c r="E18" s="93"/>
      <c r="F18" s="78"/>
      <c r="G18" s="78"/>
      <c r="H18" s="78"/>
      <c r="I18" s="78"/>
      <c r="J18" s="78"/>
      <c r="K18" s="82"/>
      <c r="L18" s="83"/>
      <c r="M18" s="83"/>
      <c r="N18" s="83"/>
      <c r="O18" s="83"/>
      <c r="P18" s="82"/>
      <c r="Q18" s="41"/>
      <c r="R18" s="41"/>
    </row>
    <row r="19" spans="1:18" x14ac:dyDescent="0.2">
      <c r="A19" s="84">
        <v>5</v>
      </c>
      <c r="B19" s="84" t="s">
        <v>143</v>
      </c>
      <c r="C19" s="86" t="s">
        <v>94</v>
      </c>
      <c r="D19" s="100" t="s">
        <v>29</v>
      </c>
      <c r="E19" s="93">
        <v>1</v>
      </c>
      <c r="F19" s="78"/>
      <c r="G19" s="78"/>
      <c r="H19" s="78"/>
      <c r="I19" s="78"/>
      <c r="J19" s="78"/>
      <c r="K19" s="82"/>
      <c r="L19" s="83"/>
      <c r="M19" s="83"/>
      <c r="N19" s="83"/>
      <c r="O19" s="83"/>
      <c r="P19" s="82"/>
      <c r="Q19" s="41"/>
      <c r="R19" s="41"/>
    </row>
    <row r="20" spans="1:18" x14ac:dyDescent="0.2">
      <c r="A20" s="84"/>
      <c r="B20" s="84"/>
      <c r="C20" s="86"/>
      <c r="D20" s="100"/>
      <c r="E20" s="93"/>
      <c r="F20" s="78"/>
      <c r="G20" s="78"/>
      <c r="H20" s="83"/>
      <c r="I20" s="78"/>
      <c r="J20" s="83"/>
      <c r="K20" s="82"/>
      <c r="L20" s="83"/>
      <c r="M20" s="83"/>
      <c r="N20" s="83"/>
      <c r="O20" s="83"/>
      <c r="P20" s="82"/>
      <c r="Q20" s="41"/>
      <c r="R20" s="41"/>
    </row>
    <row r="21" spans="1:18" x14ac:dyDescent="0.2">
      <c r="A21" s="84">
        <v>7</v>
      </c>
      <c r="B21" s="84" t="s">
        <v>143</v>
      </c>
      <c r="C21" s="86" t="s">
        <v>163</v>
      </c>
      <c r="D21" s="100" t="s">
        <v>29</v>
      </c>
      <c r="E21" s="93">
        <v>1</v>
      </c>
      <c r="F21" s="78"/>
      <c r="G21" s="78"/>
      <c r="H21" s="78"/>
      <c r="I21" s="78"/>
      <c r="J21" s="78"/>
      <c r="K21" s="82"/>
      <c r="L21" s="83"/>
      <c r="M21" s="83"/>
      <c r="N21" s="83"/>
      <c r="O21" s="83"/>
      <c r="P21" s="82"/>
      <c r="Q21" s="41"/>
      <c r="R21" s="41"/>
    </row>
    <row r="22" spans="1:18" ht="25.5" x14ac:dyDescent="0.2">
      <c r="A22" s="84">
        <v>8</v>
      </c>
      <c r="B22" s="84" t="s">
        <v>143</v>
      </c>
      <c r="C22" s="86" t="s">
        <v>95</v>
      </c>
      <c r="D22" s="100" t="s">
        <v>30</v>
      </c>
      <c r="E22" s="93">
        <v>6</v>
      </c>
      <c r="F22" s="78"/>
      <c r="G22" s="78"/>
      <c r="H22" s="78"/>
      <c r="I22" s="78"/>
      <c r="J22" s="78"/>
      <c r="K22" s="82"/>
      <c r="L22" s="83"/>
      <c r="M22" s="83"/>
      <c r="N22" s="83"/>
      <c r="O22" s="83"/>
      <c r="P22" s="82"/>
      <c r="Q22" s="41"/>
      <c r="R22" s="41"/>
    </row>
    <row r="23" spans="1:18" x14ac:dyDescent="0.2">
      <c r="A23" s="84">
        <v>9</v>
      </c>
      <c r="B23" s="84" t="s">
        <v>143</v>
      </c>
      <c r="C23" s="86" t="s">
        <v>96</v>
      </c>
      <c r="D23" s="84" t="s">
        <v>97</v>
      </c>
      <c r="E23" s="83">
        <v>1</v>
      </c>
      <c r="F23" s="83"/>
      <c r="G23" s="83"/>
      <c r="H23" s="93"/>
      <c r="I23" s="127"/>
      <c r="J23" s="83"/>
      <c r="K23" s="93"/>
      <c r="L23" s="125"/>
      <c r="M23" s="93"/>
      <c r="N23" s="93"/>
      <c r="O23" s="93"/>
      <c r="P23" s="93"/>
      <c r="Q23" s="41"/>
      <c r="R23" s="41"/>
    </row>
    <row r="24" spans="1:18" x14ac:dyDescent="0.2">
      <c r="A24" s="84">
        <v>10</v>
      </c>
      <c r="B24" s="84" t="s">
        <v>143</v>
      </c>
      <c r="C24" s="86" t="s">
        <v>98</v>
      </c>
      <c r="D24" s="84" t="s">
        <v>97</v>
      </c>
      <c r="E24" s="83">
        <v>1</v>
      </c>
      <c r="F24" s="83"/>
      <c r="G24" s="83"/>
      <c r="H24" s="93"/>
      <c r="I24" s="127"/>
      <c r="J24" s="83"/>
      <c r="K24" s="93"/>
      <c r="L24" s="125"/>
      <c r="M24" s="93"/>
      <c r="N24" s="93"/>
      <c r="O24" s="93"/>
      <c r="P24" s="93"/>
      <c r="Q24" s="41"/>
      <c r="R24" s="41"/>
    </row>
    <row r="25" spans="1:18" x14ac:dyDescent="0.2">
      <c r="A25" s="84">
        <v>11</v>
      </c>
      <c r="B25" s="84" t="s">
        <v>143</v>
      </c>
      <c r="C25" s="86" t="s">
        <v>32</v>
      </c>
      <c r="D25" s="84" t="s">
        <v>33</v>
      </c>
      <c r="E25" s="83">
        <v>6.3</v>
      </c>
      <c r="F25" s="83"/>
      <c r="G25" s="83"/>
      <c r="H25" s="93"/>
      <c r="I25" s="83"/>
      <c r="J25" s="83"/>
      <c r="K25" s="93"/>
      <c r="L25" s="125"/>
      <c r="M25" s="93"/>
      <c r="N25" s="93"/>
      <c r="O25" s="93"/>
      <c r="P25" s="93"/>
      <c r="Q25" s="41"/>
      <c r="R25" s="41"/>
    </row>
    <row r="26" spans="1:18" x14ac:dyDescent="0.2">
      <c r="A26" s="84">
        <v>15</v>
      </c>
      <c r="B26" s="84" t="s">
        <v>143</v>
      </c>
      <c r="C26" s="126" t="s">
        <v>99</v>
      </c>
      <c r="D26" s="84"/>
      <c r="E26" s="83"/>
      <c r="F26" s="83"/>
      <c r="G26" s="83"/>
      <c r="H26" s="93"/>
      <c r="I26" s="83"/>
      <c r="J26" s="83"/>
      <c r="K26" s="93"/>
      <c r="L26" s="125"/>
      <c r="M26" s="93"/>
      <c r="N26" s="93"/>
      <c r="O26" s="93"/>
      <c r="P26" s="93"/>
      <c r="Q26" s="41"/>
      <c r="R26" s="41"/>
    </row>
    <row r="27" spans="1:18" x14ac:dyDescent="0.2">
      <c r="A27" s="84">
        <v>16</v>
      </c>
      <c r="B27" s="84" t="s">
        <v>143</v>
      </c>
      <c r="C27" s="86" t="s">
        <v>154</v>
      </c>
      <c r="D27" s="84" t="s">
        <v>97</v>
      </c>
      <c r="E27" s="83">
        <v>2</v>
      </c>
      <c r="F27" s="83"/>
      <c r="G27" s="83"/>
      <c r="H27" s="83"/>
      <c r="I27" s="83"/>
      <c r="J27" s="83"/>
      <c r="K27" s="83"/>
      <c r="L27" s="102"/>
      <c r="M27" s="83"/>
      <c r="N27" s="83"/>
      <c r="O27" s="83"/>
      <c r="P27" s="83"/>
      <c r="Q27" s="41"/>
      <c r="R27" s="41"/>
    </row>
    <row r="28" spans="1:18" x14ac:dyDescent="0.2">
      <c r="A28" s="84">
        <v>17</v>
      </c>
      <c r="B28" s="84" t="s">
        <v>143</v>
      </c>
      <c r="C28" s="85" t="s">
        <v>153</v>
      </c>
      <c r="D28" s="84" t="s">
        <v>29</v>
      </c>
      <c r="E28" s="83">
        <v>2</v>
      </c>
      <c r="F28" s="83"/>
      <c r="G28" s="83"/>
      <c r="H28" s="83"/>
      <c r="I28" s="83"/>
      <c r="J28" s="83"/>
      <c r="K28" s="83"/>
      <c r="L28" s="102"/>
      <c r="M28" s="83"/>
      <c r="N28" s="83"/>
      <c r="O28" s="83"/>
      <c r="P28" s="83"/>
      <c r="Q28" s="41"/>
      <c r="R28" s="41"/>
    </row>
    <row r="29" spans="1:18" x14ac:dyDescent="0.2">
      <c r="A29" s="84">
        <v>18</v>
      </c>
      <c r="B29" s="84" t="s">
        <v>143</v>
      </c>
      <c r="C29" s="85" t="s">
        <v>100</v>
      </c>
      <c r="D29" s="84" t="s">
        <v>97</v>
      </c>
      <c r="E29" s="83">
        <f>E27</f>
        <v>2</v>
      </c>
      <c r="F29" s="83"/>
      <c r="G29" s="83"/>
      <c r="H29" s="83"/>
      <c r="I29" s="83"/>
      <c r="J29" s="83"/>
      <c r="K29" s="83"/>
      <c r="L29" s="102"/>
      <c r="M29" s="83"/>
      <c r="N29" s="83"/>
      <c r="O29" s="83"/>
      <c r="P29" s="83"/>
      <c r="Q29" s="41"/>
      <c r="R29" s="41"/>
    </row>
    <row r="30" spans="1:18" x14ac:dyDescent="0.2">
      <c r="A30" s="84">
        <v>19</v>
      </c>
      <c r="B30" s="84" t="s">
        <v>143</v>
      </c>
      <c r="C30" s="85" t="s">
        <v>101</v>
      </c>
      <c r="D30" s="84" t="s">
        <v>97</v>
      </c>
      <c r="E30" s="83">
        <f>E27</f>
        <v>2</v>
      </c>
      <c r="F30" s="83"/>
      <c r="G30" s="83"/>
      <c r="H30" s="83"/>
      <c r="I30" s="83"/>
      <c r="J30" s="83"/>
      <c r="K30" s="83"/>
      <c r="L30" s="102"/>
      <c r="M30" s="83"/>
      <c r="N30" s="83"/>
      <c r="O30" s="83"/>
      <c r="P30" s="83"/>
      <c r="Q30" s="41"/>
      <c r="R30" s="41"/>
    </row>
    <row r="31" spans="1:18" x14ac:dyDescent="0.2">
      <c r="A31" s="84">
        <v>20</v>
      </c>
      <c r="B31" s="84" t="s">
        <v>143</v>
      </c>
      <c r="C31" s="85" t="s">
        <v>152</v>
      </c>
      <c r="D31" s="84" t="s">
        <v>29</v>
      </c>
      <c r="E31" s="83">
        <f>E27</f>
        <v>2</v>
      </c>
      <c r="F31" s="83"/>
      <c r="G31" s="83"/>
      <c r="H31" s="83"/>
      <c r="I31" s="83"/>
      <c r="J31" s="83"/>
      <c r="K31" s="83"/>
      <c r="L31" s="102"/>
      <c r="M31" s="83"/>
      <c r="N31" s="83"/>
      <c r="O31" s="83"/>
      <c r="P31" s="83"/>
      <c r="Q31" s="41"/>
      <c r="R31" s="41"/>
    </row>
    <row r="32" spans="1:18" x14ac:dyDescent="0.2">
      <c r="A32" s="84">
        <v>21</v>
      </c>
      <c r="B32" s="84" t="s">
        <v>143</v>
      </c>
      <c r="C32" s="85" t="s">
        <v>151</v>
      </c>
      <c r="D32" s="84" t="s">
        <v>29</v>
      </c>
      <c r="E32" s="83">
        <f>E27*6</f>
        <v>12</v>
      </c>
      <c r="F32" s="83"/>
      <c r="G32" s="83"/>
      <c r="H32" s="83"/>
      <c r="I32" s="83"/>
      <c r="J32" s="83"/>
      <c r="K32" s="83"/>
      <c r="L32" s="102"/>
      <c r="M32" s="83"/>
      <c r="N32" s="83"/>
      <c r="O32" s="83"/>
      <c r="P32" s="83"/>
      <c r="Q32" s="41"/>
      <c r="R32" s="41"/>
    </row>
    <row r="33" spans="1:18" x14ac:dyDescent="0.2">
      <c r="A33" s="84">
        <v>22</v>
      </c>
      <c r="B33" s="84" t="s">
        <v>143</v>
      </c>
      <c r="C33" s="124" t="s">
        <v>102</v>
      </c>
      <c r="D33" s="116"/>
      <c r="E33" s="106"/>
      <c r="F33" s="106"/>
      <c r="G33" s="83"/>
      <c r="H33" s="106"/>
      <c r="I33" s="106"/>
      <c r="J33" s="104"/>
      <c r="K33" s="115"/>
      <c r="L33" s="105"/>
      <c r="M33" s="104"/>
      <c r="N33" s="104"/>
      <c r="O33" s="104"/>
      <c r="P33" s="103"/>
      <c r="Q33" s="41"/>
      <c r="R33" s="41"/>
    </row>
    <row r="34" spans="1:18" x14ac:dyDescent="0.2">
      <c r="A34" s="84">
        <v>23</v>
      </c>
      <c r="B34" s="84" t="s">
        <v>143</v>
      </c>
      <c r="C34" s="122" t="s">
        <v>150</v>
      </c>
      <c r="D34" s="121" t="s">
        <v>28</v>
      </c>
      <c r="E34" s="120">
        <v>22.5</v>
      </c>
      <c r="F34" s="120"/>
      <c r="G34" s="83"/>
      <c r="H34" s="120"/>
      <c r="I34" s="120"/>
      <c r="J34" s="120"/>
      <c r="K34" s="120"/>
      <c r="L34" s="120"/>
      <c r="M34" s="120"/>
      <c r="N34" s="120"/>
      <c r="O34" s="120"/>
      <c r="P34" s="120"/>
      <c r="Q34" s="41"/>
      <c r="R34" s="41"/>
    </row>
    <row r="35" spans="1:18" x14ac:dyDescent="0.2">
      <c r="A35" s="84">
        <v>24</v>
      </c>
      <c r="B35" s="84" t="s">
        <v>143</v>
      </c>
      <c r="C35" s="122" t="s">
        <v>149</v>
      </c>
      <c r="D35" s="121" t="s">
        <v>28</v>
      </c>
      <c r="E35" s="120">
        <v>20.89</v>
      </c>
      <c r="F35" s="120"/>
      <c r="G35" s="83"/>
      <c r="H35" s="120"/>
      <c r="I35" s="120"/>
      <c r="J35" s="120"/>
      <c r="K35" s="123"/>
      <c r="L35" s="123"/>
      <c r="M35" s="123"/>
      <c r="N35" s="120"/>
      <c r="O35" s="123"/>
      <c r="P35" s="123"/>
      <c r="Q35" s="41"/>
      <c r="R35" s="41"/>
    </row>
    <row r="36" spans="1:18" x14ac:dyDescent="0.2">
      <c r="A36" s="84">
        <v>25</v>
      </c>
      <c r="B36" s="84" t="s">
        <v>143</v>
      </c>
      <c r="C36" s="122" t="s">
        <v>148</v>
      </c>
      <c r="D36" s="121" t="s">
        <v>28</v>
      </c>
      <c r="E36" s="120">
        <v>20.89</v>
      </c>
      <c r="F36" s="120"/>
      <c r="G36" s="83"/>
      <c r="H36" s="120"/>
      <c r="I36" s="120"/>
      <c r="J36" s="120"/>
      <c r="K36" s="120"/>
      <c r="L36" s="120"/>
      <c r="M36" s="120"/>
      <c r="N36" s="120"/>
      <c r="O36" s="120"/>
      <c r="P36" s="120"/>
      <c r="Q36" s="41"/>
      <c r="R36" s="41"/>
    </row>
    <row r="37" spans="1:18" x14ac:dyDescent="0.2">
      <c r="A37" s="84">
        <v>26</v>
      </c>
      <c r="B37" s="84" t="s">
        <v>143</v>
      </c>
      <c r="C37" s="119" t="s">
        <v>103</v>
      </c>
      <c r="D37" s="116"/>
      <c r="E37" s="106"/>
      <c r="F37" s="106"/>
      <c r="G37" s="83"/>
      <c r="H37" s="106"/>
      <c r="I37" s="106"/>
      <c r="J37" s="104"/>
      <c r="K37" s="115"/>
      <c r="L37" s="105"/>
      <c r="M37" s="104"/>
      <c r="N37" s="104"/>
      <c r="O37" s="104"/>
      <c r="P37" s="103"/>
      <c r="Q37" s="41"/>
      <c r="R37" s="41"/>
    </row>
    <row r="38" spans="1:18" ht="25.5" x14ac:dyDescent="0.2">
      <c r="A38" s="84">
        <v>27</v>
      </c>
      <c r="B38" s="84" t="s">
        <v>143</v>
      </c>
      <c r="C38" s="118" t="s">
        <v>104</v>
      </c>
      <c r="D38" s="116" t="s">
        <v>30</v>
      </c>
      <c r="E38" s="106">
        <v>25</v>
      </c>
      <c r="F38" s="106"/>
      <c r="G38" s="83"/>
      <c r="H38" s="106"/>
      <c r="I38" s="106"/>
      <c r="J38" s="106"/>
      <c r="K38" s="115"/>
      <c r="L38" s="105"/>
      <c r="M38" s="104"/>
      <c r="N38" s="104"/>
      <c r="O38" s="104"/>
      <c r="P38" s="103"/>
      <c r="Q38" s="41"/>
      <c r="R38" s="41"/>
    </row>
    <row r="39" spans="1:18" x14ac:dyDescent="0.2">
      <c r="A39" s="84">
        <v>28</v>
      </c>
      <c r="B39" s="84" t="s">
        <v>143</v>
      </c>
      <c r="C39" s="117" t="s">
        <v>105</v>
      </c>
      <c r="D39" s="116" t="s">
        <v>29</v>
      </c>
      <c r="E39" s="106">
        <v>1</v>
      </c>
      <c r="F39" s="106"/>
      <c r="G39" s="83"/>
      <c r="H39" s="106"/>
      <c r="I39" s="106"/>
      <c r="J39" s="106"/>
      <c r="K39" s="115"/>
      <c r="L39" s="105"/>
      <c r="M39" s="104"/>
      <c r="N39" s="104"/>
      <c r="O39" s="104"/>
      <c r="P39" s="103"/>
      <c r="Q39" s="41"/>
      <c r="R39" s="41"/>
    </row>
    <row r="40" spans="1:18" x14ac:dyDescent="0.2">
      <c r="A40" s="84">
        <v>29</v>
      </c>
      <c r="B40" s="84" t="s">
        <v>143</v>
      </c>
      <c r="C40" s="114" t="s">
        <v>106</v>
      </c>
      <c r="D40" s="109" t="s">
        <v>30</v>
      </c>
      <c r="E40" s="113">
        <v>65</v>
      </c>
      <c r="F40" s="83"/>
      <c r="G40" s="83"/>
      <c r="H40" s="83"/>
      <c r="I40" s="113"/>
      <c r="J40" s="113"/>
      <c r="K40" s="82"/>
      <c r="L40" s="102"/>
      <c r="M40" s="83"/>
      <c r="N40" s="83"/>
      <c r="O40" s="83"/>
      <c r="P40" s="82"/>
      <c r="Q40" s="41"/>
      <c r="R40" s="41"/>
    </row>
    <row r="41" spans="1:18" x14ac:dyDescent="0.2">
      <c r="A41" s="84">
        <v>30</v>
      </c>
      <c r="B41" s="84" t="s">
        <v>143</v>
      </c>
      <c r="C41" s="112" t="s">
        <v>107</v>
      </c>
      <c r="D41" s="109" t="s">
        <v>30</v>
      </c>
      <c r="E41" s="113">
        <v>25</v>
      </c>
      <c r="F41" s="83"/>
      <c r="G41" s="83"/>
      <c r="H41" s="83"/>
      <c r="I41" s="113"/>
      <c r="J41" s="113"/>
      <c r="K41" s="82"/>
      <c r="L41" s="102"/>
      <c r="M41" s="83"/>
      <c r="N41" s="83"/>
      <c r="O41" s="83"/>
      <c r="P41" s="82"/>
      <c r="Q41" s="41"/>
      <c r="R41" s="41"/>
    </row>
    <row r="42" spans="1:18" x14ac:dyDescent="0.2">
      <c r="A42" s="84">
        <v>31</v>
      </c>
      <c r="B42" s="84" t="s">
        <v>143</v>
      </c>
      <c r="C42" s="112" t="s">
        <v>108</v>
      </c>
      <c r="D42" s="109" t="s">
        <v>30</v>
      </c>
      <c r="E42" s="113">
        <f>E40-E41</f>
        <v>40</v>
      </c>
      <c r="F42" s="83"/>
      <c r="G42" s="83"/>
      <c r="H42" s="83"/>
      <c r="I42" s="113"/>
      <c r="J42" s="113"/>
      <c r="K42" s="82"/>
      <c r="L42" s="102"/>
      <c r="M42" s="83"/>
      <c r="N42" s="83"/>
      <c r="O42" s="83"/>
      <c r="P42" s="82"/>
      <c r="Q42" s="41"/>
      <c r="R42" s="41"/>
    </row>
    <row r="43" spans="1:18" x14ac:dyDescent="0.2">
      <c r="A43" s="84">
        <v>32</v>
      </c>
      <c r="B43" s="84" t="s">
        <v>143</v>
      </c>
      <c r="C43" s="95" t="s">
        <v>109</v>
      </c>
      <c r="D43" s="84" t="s">
        <v>97</v>
      </c>
      <c r="E43" s="113">
        <v>1</v>
      </c>
      <c r="F43" s="84"/>
      <c r="G43" s="83"/>
      <c r="H43" s="83"/>
      <c r="I43" s="113"/>
      <c r="J43" s="113"/>
      <c r="K43" s="82"/>
      <c r="L43" s="102"/>
      <c r="M43" s="83"/>
      <c r="N43" s="83"/>
      <c r="O43" s="83"/>
      <c r="P43" s="82"/>
      <c r="Q43" s="41"/>
      <c r="R43" s="41"/>
    </row>
    <row r="44" spans="1:18" x14ac:dyDescent="0.2">
      <c r="A44" s="84">
        <v>33</v>
      </c>
      <c r="B44" s="84" t="s">
        <v>143</v>
      </c>
      <c r="C44" s="114" t="s">
        <v>110</v>
      </c>
      <c r="D44" s="109" t="s">
        <v>29</v>
      </c>
      <c r="E44" s="113">
        <v>8</v>
      </c>
      <c r="F44" s="83"/>
      <c r="G44" s="83"/>
      <c r="H44" s="83"/>
      <c r="I44" s="113"/>
      <c r="J44" s="113"/>
      <c r="K44" s="82"/>
      <c r="L44" s="102"/>
      <c r="M44" s="83"/>
      <c r="N44" s="83"/>
      <c r="O44" s="83"/>
      <c r="P44" s="82"/>
      <c r="Q44" s="41"/>
      <c r="R44" s="41"/>
    </row>
    <row r="45" spans="1:18" ht="25.5" x14ac:dyDescent="0.2">
      <c r="A45" s="84">
        <v>34</v>
      </c>
      <c r="B45" s="84" t="s">
        <v>143</v>
      </c>
      <c r="C45" s="110" t="s">
        <v>111</v>
      </c>
      <c r="D45" s="109" t="s">
        <v>29</v>
      </c>
      <c r="E45" s="113">
        <v>8</v>
      </c>
      <c r="F45" s="83"/>
      <c r="G45" s="83"/>
      <c r="H45" s="83"/>
      <c r="I45" s="113"/>
      <c r="J45" s="113"/>
      <c r="K45" s="82"/>
      <c r="L45" s="102"/>
      <c r="M45" s="83"/>
      <c r="N45" s="83"/>
      <c r="O45" s="83"/>
      <c r="P45" s="82"/>
      <c r="Q45" s="41"/>
      <c r="R45" s="41"/>
    </row>
    <row r="46" spans="1:18" ht="25.5" x14ac:dyDescent="0.2">
      <c r="A46" s="84">
        <v>35</v>
      </c>
      <c r="B46" s="84" t="s">
        <v>143</v>
      </c>
      <c r="C46" s="111" t="s">
        <v>112</v>
      </c>
      <c r="D46" s="107" t="s">
        <v>97</v>
      </c>
      <c r="E46" s="106">
        <v>4</v>
      </c>
      <c r="F46" s="106"/>
      <c r="G46" s="83"/>
      <c r="H46" s="106"/>
      <c r="I46" s="106"/>
      <c r="J46" s="106"/>
      <c r="K46" s="103"/>
      <c r="L46" s="105"/>
      <c r="M46" s="104"/>
      <c r="N46" s="104"/>
      <c r="O46" s="104"/>
      <c r="P46" s="103"/>
      <c r="Q46" s="41"/>
      <c r="R46" s="41"/>
    </row>
    <row r="47" spans="1:18" x14ac:dyDescent="0.2">
      <c r="A47" s="84">
        <v>36</v>
      </c>
      <c r="B47" s="84" t="s">
        <v>143</v>
      </c>
      <c r="C47" s="110" t="s">
        <v>113</v>
      </c>
      <c r="D47" s="109" t="s">
        <v>29</v>
      </c>
      <c r="E47" s="106">
        <v>4</v>
      </c>
      <c r="F47" s="106"/>
      <c r="G47" s="83"/>
      <c r="H47" s="106"/>
      <c r="I47" s="106"/>
      <c r="J47" s="106"/>
      <c r="K47" s="103"/>
      <c r="L47" s="105"/>
      <c r="M47" s="104"/>
      <c r="N47" s="104"/>
      <c r="O47" s="104"/>
      <c r="P47" s="103"/>
      <c r="Q47" s="41"/>
      <c r="R47" s="41"/>
    </row>
    <row r="48" spans="1:18" x14ac:dyDescent="0.2">
      <c r="A48" s="84">
        <v>37</v>
      </c>
      <c r="B48" s="84" t="s">
        <v>143</v>
      </c>
      <c r="C48" s="112" t="s">
        <v>114</v>
      </c>
      <c r="D48" s="109" t="s">
        <v>29</v>
      </c>
      <c r="E48" s="106">
        <v>4</v>
      </c>
      <c r="F48" s="106"/>
      <c r="G48" s="83"/>
      <c r="H48" s="106"/>
      <c r="I48" s="106"/>
      <c r="J48" s="106"/>
      <c r="K48" s="103"/>
      <c r="L48" s="105"/>
      <c r="M48" s="104"/>
      <c r="N48" s="104"/>
      <c r="O48" s="104"/>
      <c r="P48" s="103"/>
      <c r="Q48" s="41"/>
      <c r="R48" s="41"/>
    </row>
    <row r="49" spans="1:18" ht="25.5" x14ac:dyDescent="0.2">
      <c r="A49" s="84">
        <v>38</v>
      </c>
      <c r="B49" s="84" t="s">
        <v>143</v>
      </c>
      <c r="C49" s="111" t="s">
        <v>115</v>
      </c>
      <c r="D49" s="107" t="s">
        <v>97</v>
      </c>
      <c r="E49" s="106">
        <v>6</v>
      </c>
      <c r="F49" s="106"/>
      <c r="G49" s="83"/>
      <c r="H49" s="106"/>
      <c r="I49" s="106"/>
      <c r="J49" s="106"/>
      <c r="K49" s="103"/>
      <c r="L49" s="105"/>
      <c r="M49" s="104"/>
      <c r="N49" s="104"/>
      <c r="O49" s="104"/>
      <c r="P49" s="103"/>
      <c r="Q49" s="41"/>
      <c r="R49" s="41"/>
    </row>
    <row r="50" spans="1:18" x14ac:dyDescent="0.2">
      <c r="A50" s="84">
        <v>39</v>
      </c>
      <c r="B50" s="84" t="s">
        <v>143</v>
      </c>
      <c r="C50" s="110" t="s">
        <v>113</v>
      </c>
      <c r="D50" s="109" t="s">
        <v>29</v>
      </c>
      <c r="E50" s="106">
        <v>6</v>
      </c>
      <c r="F50" s="106"/>
      <c r="G50" s="83"/>
      <c r="H50" s="106"/>
      <c r="I50" s="106"/>
      <c r="J50" s="106"/>
      <c r="K50" s="103"/>
      <c r="L50" s="105"/>
      <c r="M50" s="104"/>
      <c r="N50" s="104"/>
      <c r="O50" s="104"/>
      <c r="P50" s="103"/>
      <c r="Q50" s="41"/>
      <c r="R50" s="41"/>
    </row>
    <row r="51" spans="1:18" ht="25.5" x14ac:dyDescent="0.2">
      <c r="A51" s="84">
        <v>40</v>
      </c>
      <c r="B51" s="84" t="s">
        <v>143</v>
      </c>
      <c r="C51" s="108" t="s">
        <v>116</v>
      </c>
      <c r="D51" s="107" t="s">
        <v>29</v>
      </c>
      <c r="E51" s="106">
        <v>4</v>
      </c>
      <c r="F51" s="106"/>
      <c r="G51" s="83"/>
      <c r="H51" s="106"/>
      <c r="I51" s="106"/>
      <c r="J51" s="106"/>
      <c r="K51" s="103"/>
      <c r="L51" s="105"/>
      <c r="M51" s="104"/>
      <c r="N51" s="104"/>
      <c r="O51" s="104"/>
      <c r="P51" s="103"/>
      <c r="Q51" s="41"/>
      <c r="R51" s="41"/>
    </row>
    <row r="52" spans="1:18" x14ac:dyDescent="0.2">
      <c r="A52" s="84">
        <v>41</v>
      </c>
      <c r="B52" s="84" t="s">
        <v>143</v>
      </c>
      <c r="C52" s="108" t="s">
        <v>117</v>
      </c>
      <c r="D52" s="107" t="s">
        <v>29</v>
      </c>
      <c r="E52" s="106">
        <v>6</v>
      </c>
      <c r="F52" s="106"/>
      <c r="G52" s="83"/>
      <c r="H52" s="106"/>
      <c r="I52" s="106"/>
      <c r="J52" s="106"/>
      <c r="K52" s="103"/>
      <c r="L52" s="105"/>
      <c r="M52" s="104"/>
      <c r="N52" s="104"/>
      <c r="O52" s="104"/>
      <c r="P52" s="103"/>
      <c r="Q52" s="41"/>
      <c r="R52" s="41"/>
    </row>
    <row r="53" spans="1:18" x14ac:dyDescent="0.2">
      <c r="A53" s="84">
        <v>42</v>
      </c>
      <c r="B53" s="84" t="s">
        <v>143</v>
      </c>
      <c r="C53" s="86" t="s">
        <v>84</v>
      </c>
      <c r="D53" s="84" t="s">
        <v>29</v>
      </c>
      <c r="E53" s="83">
        <v>6</v>
      </c>
      <c r="F53" s="83"/>
      <c r="G53" s="83"/>
      <c r="H53" s="83"/>
      <c r="I53" s="83"/>
      <c r="J53" s="83"/>
      <c r="K53" s="83"/>
      <c r="L53" s="102"/>
      <c r="M53" s="83"/>
      <c r="N53" s="83"/>
      <c r="O53" s="83"/>
      <c r="P53" s="83"/>
      <c r="Q53" s="41"/>
      <c r="R53" s="41"/>
    </row>
    <row r="54" spans="1:18" ht="25.5" x14ac:dyDescent="0.2">
      <c r="A54" s="84">
        <v>49</v>
      </c>
      <c r="B54" s="84" t="s">
        <v>143</v>
      </c>
      <c r="C54" s="85" t="s">
        <v>147</v>
      </c>
      <c r="D54" s="84" t="s">
        <v>31</v>
      </c>
      <c r="E54" s="83">
        <v>1</v>
      </c>
      <c r="F54" s="83"/>
      <c r="G54" s="83"/>
      <c r="H54" s="83"/>
      <c r="I54" s="83"/>
      <c r="J54" s="83"/>
      <c r="K54" s="83"/>
      <c r="L54" s="102"/>
      <c r="M54" s="83"/>
      <c r="N54" s="83"/>
      <c r="O54" s="83"/>
      <c r="P54" s="83"/>
      <c r="Q54" s="41"/>
      <c r="R54" s="41"/>
    </row>
    <row r="55" spans="1:18" x14ac:dyDescent="0.2">
      <c r="A55" s="84">
        <v>77</v>
      </c>
      <c r="B55" s="84" t="s">
        <v>143</v>
      </c>
      <c r="C55" s="97" t="s">
        <v>37</v>
      </c>
      <c r="D55" s="91"/>
      <c r="E55" s="91"/>
      <c r="F55" s="91"/>
      <c r="G55" s="90"/>
      <c r="H55" s="90"/>
      <c r="I55" s="90"/>
      <c r="J55" s="90"/>
      <c r="K55" s="88"/>
      <c r="L55" s="89"/>
      <c r="M55" s="89"/>
      <c r="N55" s="89"/>
      <c r="O55" s="89"/>
      <c r="P55" s="88"/>
      <c r="Q55" s="41"/>
      <c r="R55" s="41"/>
    </row>
    <row r="56" spans="1:18" ht="25.5" x14ac:dyDescent="0.2">
      <c r="A56" s="84">
        <v>78</v>
      </c>
      <c r="B56" s="84" t="s">
        <v>143</v>
      </c>
      <c r="C56" s="99" t="s">
        <v>146</v>
      </c>
      <c r="D56" s="83" t="s">
        <v>28</v>
      </c>
      <c r="E56" s="78">
        <v>22.5</v>
      </c>
      <c r="F56" s="78"/>
      <c r="G56" s="78"/>
      <c r="H56" s="78"/>
      <c r="I56" s="83"/>
      <c r="J56" s="87"/>
      <c r="K56" s="82"/>
      <c r="L56" s="83"/>
      <c r="M56" s="83"/>
      <c r="N56" s="83"/>
      <c r="O56" s="83"/>
      <c r="P56" s="82"/>
      <c r="Q56" s="41"/>
      <c r="R56" s="41"/>
    </row>
    <row r="57" spans="1:18" x14ac:dyDescent="0.2">
      <c r="A57" s="84">
        <v>79</v>
      </c>
      <c r="B57" s="84" t="s">
        <v>143</v>
      </c>
      <c r="C57" s="99" t="s">
        <v>145</v>
      </c>
      <c r="D57" s="84" t="s">
        <v>28</v>
      </c>
      <c r="E57" s="78">
        <f>E56</f>
        <v>22.5</v>
      </c>
      <c r="F57" s="78"/>
      <c r="G57" s="78"/>
      <c r="H57" s="78"/>
      <c r="I57" s="83"/>
      <c r="J57" s="78"/>
      <c r="K57" s="82"/>
      <c r="L57" s="83"/>
      <c r="M57" s="83"/>
      <c r="N57" s="83"/>
      <c r="O57" s="83"/>
      <c r="P57" s="82"/>
      <c r="Q57" s="41"/>
      <c r="R57" s="41"/>
    </row>
    <row r="58" spans="1:18" x14ac:dyDescent="0.2">
      <c r="A58" s="84">
        <v>80</v>
      </c>
      <c r="B58" s="84" t="s">
        <v>143</v>
      </c>
      <c r="C58" s="85" t="s">
        <v>144</v>
      </c>
      <c r="D58" s="84" t="s">
        <v>28</v>
      </c>
      <c r="E58" s="78">
        <f>E57*1.2</f>
        <v>27</v>
      </c>
      <c r="F58" s="78"/>
      <c r="G58" s="78"/>
      <c r="H58" s="78"/>
      <c r="I58" s="78"/>
      <c r="J58" s="87"/>
      <c r="K58" s="82"/>
      <c r="L58" s="83"/>
      <c r="M58" s="83"/>
      <c r="N58" s="83"/>
      <c r="O58" s="83"/>
      <c r="P58" s="82"/>
      <c r="Q58" s="41"/>
      <c r="R58" s="41"/>
    </row>
    <row r="59" spans="1:18" x14ac:dyDescent="0.2">
      <c r="A59" s="84">
        <v>81</v>
      </c>
      <c r="B59" s="84" t="s">
        <v>143</v>
      </c>
      <c r="C59" s="92" t="s">
        <v>118</v>
      </c>
      <c r="D59" s="98"/>
      <c r="E59" s="89"/>
      <c r="F59" s="90"/>
      <c r="G59" s="90"/>
      <c r="H59" s="90"/>
      <c r="I59" s="89"/>
      <c r="J59" s="90"/>
      <c r="K59" s="88"/>
      <c r="L59" s="89"/>
      <c r="M59" s="89"/>
      <c r="N59" s="89"/>
      <c r="O59" s="89"/>
      <c r="P59" s="88"/>
      <c r="Q59" s="41"/>
      <c r="R59" s="41"/>
    </row>
    <row r="60" spans="1:18" x14ac:dyDescent="0.2">
      <c r="A60" s="84">
        <v>82</v>
      </c>
      <c r="B60" s="84" t="s">
        <v>143</v>
      </c>
      <c r="C60" s="96" t="s">
        <v>34</v>
      </c>
      <c r="D60" s="84" t="s">
        <v>28</v>
      </c>
      <c r="E60" s="78">
        <v>10.14</v>
      </c>
      <c r="F60" s="78"/>
      <c r="G60" s="78"/>
      <c r="H60" s="78"/>
      <c r="I60" s="83"/>
      <c r="J60" s="87"/>
      <c r="K60" s="82"/>
      <c r="L60" s="83"/>
      <c r="M60" s="83"/>
      <c r="N60" s="83"/>
      <c r="O60" s="83"/>
      <c r="P60" s="82"/>
      <c r="Q60" s="41"/>
      <c r="R60" s="41"/>
    </row>
    <row r="61" spans="1:18" x14ac:dyDescent="0.2">
      <c r="A61" s="84">
        <v>83</v>
      </c>
      <c r="B61" s="84" t="s">
        <v>143</v>
      </c>
      <c r="C61" s="95" t="s">
        <v>38</v>
      </c>
      <c r="D61" s="84" t="s">
        <v>35</v>
      </c>
      <c r="E61" s="78">
        <f>E60*0.2</f>
        <v>2.028</v>
      </c>
      <c r="F61" s="78"/>
      <c r="G61" s="78"/>
      <c r="H61" s="78"/>
      <c r="I61" s="83"/>
      <c r="J61" s="78"/>
      <c r="K61" s="82"/>
      <c r="L61" s="83"/>
      <c r="M61" s="83"/>
      <c r="N61" s="83"/>
      <c r="O61" s="83"/>
      <c r="P61" s="82"/>
      <c r="Q61" s="41"/>
      <c r="R61" s="41"/>
    </row>
    <row r="62" spans="1:18" x14ac:dyDescent="0.2">
      <c r="A62" s="84">
        <v>84</v>
      </c>
      <c r="B62" s="84" t="s">
        <v>143</v>
      </c>
      <c r="C62" s="96" t="s">
        <v>39</v>
      </c>
      <c r="D62" s="84" t="s">
        <v>28</v>
      </c>
      <c r="E62" s="78">
        <f>E60</f>
        <v>10.14</v>
      </c>
      <c r="F62" s="78"/>
      <c r="G62" s="78"/>
      <c r="H62" s="78"/>
      <c r="I62" s="83"/>
      <c r="J62" s="78"/>
      <c r="K62" s="82"/>
      <c r="L62" s="83"/>
      <c r="M62" s="83"/>
      <c r="N62" s="83"/>
      <c r="O62" s="83"/>
      <c r="P62" s="82"/>
      <c r="Q62" s="41"/>
      <c r="R62" s="41"/>
    </row>
    <row r="63" spans="1:18" x14ac:dyDescent="0.2">
      <c r="A63" s="84">
        <v>85</v>
      </c>
      <c r="B63" s="84" t="s">
        <v>143</v>
      </c>
      <c r="C63" s="95" t="s">
        <v>40</v>
      </c>
      <c r="D63" s="84" t="s">
        <v>35</v>
      </c>
      <c r="E63" s="78">
        <f>E62*0.3</f>
        <v>3.0420000000000003</v>
      </c>
      <c r="F63" s="78"/>
      <c r="G63" s="78"/>
      <c r="H63" s="78"/>
      <c r="I63" s="78"/>
      <c r="J63" s="87"/>
      <c r="K63" s="82"/>
      <c r="L63" s="83"/>
      <c r="M63" s="83"/>
      <c r="N63" s="83"/>
      <c r="O63" s="83"/>
      <c r="P63" s="82"/>
      <c r="Q63" s="41"/>
      <c r="R63" s="41"/>
    </row>
    <row r="64" spans="1:18" x14ac:dyDescent="0.2">
      <c r="A64" s="84">
        <v>86</v>
      </c>
      <c r="B64" s="84" t="s">
        <v>143</v>
      </c>
      <c r="C64" s="95" t="s">
        <v>41</v>
      </c>
      <c r="D64" s="84" t="s">
        <v>29</v>
      </c>
      <c r="E64" s="78">
        <v>1</v>
      </c>
      <c r="F64" s="78"/>
      <c r="G64" s="78"/>
      <c r="H64" s="78"/>
      <c r="I64" s="78"/>
      <c r="J64" s="78"/>
      <c r="K64" s="82"/>
      <c r="L64" s="83"/>
      <c r="M64" s="83"/>
      <c r="N64" s="83"/>
      <c r="O64" s="83"/>
      <c r="P64" s="82"/>
      <c r="Q64" s="41"/>
      <c r="R64" s="41"/>
    </row>
    <row r="65" spans="1:18" x14ac:dyDescent="0.2">
      <c r="A65" s="84">
        <v>87</v>
      </c>
      <c r="B65" s="84" t="s">
        <v>143</v>
      </c>
      <c r="C65" s="96" t="s">
        <v>42</v>
      </c>
      <c r="D65" s="84" t="s">
        <v>28</v>
      </c>
      <c r="E65" s="78">
        <v>10.14</v>
      </c>
      <c r="F65" s="78"/>
      <c r="G65" s="78"/>
      <c r="H65" s="78"/>
      <c r="I65" s="78"/>
      <c r="J65" s="78"/>
      <c r="K65" s="82"/>
      <c r="L65" s="83"/>
      <c r="M65" s="83"/>
      <c r="N65" s="83"/>
      <c r="O65" s="83"/>
      <c r="P65" s="82"/>
      <c r="Q65" s="41"/>
      <c r="R65" s="41"/>
    </row>
    <row r="66" spans="1:18" x14ac:dyDescent="0.2">
      <c r="A66" s="84">
        <v>88</v>
      </c>
      <c r="B66" s="84" t="s">
        <v>143</v>
      </c>
      <c r="C66" s="95" t="s">
        <v>43</v>
      </c>
      <c r="D66" s="84" t="s">
        <v>28</v>
      </c>
      <c r="E66" s="78">
        <f>E65*1.11</f>
        <v>11.255400000000002</v>
      </c>
      <c r="F66" s="78"/>
      <c r="G66" s="78"/>
      <c r="H66" s="78"/>
      <c r="I66" s="78"/>
      <c r="J66" s="87"/>
      <c r="K66" s="82"/>
      <c r="L66" s="83"/>
      <c r="M66" s="83"/>
      <c r="N66" s="83"/>
      <c r="O66" s="83"/>
      <c r="P66" s="82"/>
      <c r="Q66" s="41"/>
      <c r="R66" s="41"/>
    </row>
    <row r="67" spans="1:18" x14ac:dyDescent="0.2">
      <c r="A67" s="84">
        <v>89</v>
      </c>
      <c r="B67" s="84" t="s">
        <v>143</v>
      </c>
      <c r="C67" s="95" t="s">
        <v>44</v>
      </c>
      <c r="D67" s="84" t="s">
        <v>35</v>
      </c>
      <c r="E67" s="78">
        <f>E66*4</f>
        <v>45.021600000000007</v>
      </c>
      <c r="F67" s="78"/>
      <c r="G67" s="78"/>
      <c r="H67" s="78"/>
      <c r="I67" s="78"/>
      <c r="J67" s="78"/>
      <c r="K67" s="82"/>
      <c r="L67" s="83"/>
      <c r="M67" s="83"/>
      <c r="N67" s="83"/>
      <c r="O67" s="83"/>
      <c r="P67" s="82"/>
      <c r="Q67" s="41"/>
      <c r="R67" s="41"/>
    </row>
    <row r="68" spans="1:18" x14ac:dyDescent="0.2">
      <c r="A68" s="84">
        <v>90</v>
      </c>
      <c r="B68" s="84" t="s">
        <v>143</v>
      </c>
      <c r="C68" s="95" t="s">
        <v>45</v>
      </c>
      <c r="D68" s="84" t="s">
        <v>35</v>
      </c>
      <c r="E68" s="78">
        <f>E66*0.4</f>
        <v>4.5021600000000008</v>
      </c>
      <c r="F68" s="78"/>
      <c r="G68" s="78"/>
      <c r="H68" s="78"/>
      <c r="I68" s="78"/>
      <c r="J68" s="78"/>
      <c r="K68" s="82"/>
      <c r="L68" s="83"/>
      <c r="M68" s="83"/>
      <c r="N68" s="83"/>
      <c r="O68" s="83"/>
      <c r="P68" s="82"/>
      <c r="Q68" s="41"/>
      <c r="R68" s="41"/>
    </row>
    <row r="69" spans="1:18" x14ac:dyDescent="0.2">
      <c r="A69" s="84">
        <v>91</v>
      </c>
      <c r="B69" s="84" t="s">
        <v>143</v>
      </c>
      <c r="C69" s="95" t="s">
        <v>46</v>
      </c>
      <c r="D69" s="84" t="s">
        <v>29</v>
      </c>
      <c r="E69" s="78">
        <v>2</v>
      </c>
      <c r="F69" s="78"/>
      <c r="G69" s="78"/>
      <c r="H69" s="78"/>
      <c r="I69" s="78"/>
      <c r="J69" s="87"/>
      <c r="K69" s="82"/>
      <c r="L69" s="83"/>
      <c r="M69" s="83"/>
      <c r="N69" s="83"/>
      <c r="O69" s="83"/>
      <c r="P69" s="82"/>
      <c r="Q69" s="41"/>
      <c r="R69" s="41"/>
    </row>
    <row r="70" spans="1:18" x14ac:dyDescent="0.2">
      <c r="A70" s="84">
        <v>92</v>
      </c>
      <c r="B70" s="84" t="s">
        <v>143</v>
      </c>
      <c r="C70" s="92" t="s">
        <v>47</v>
      </c>
      <c r="D70" s="98"/>
      <c r="E70" s="89"/>
      <c r="F70" s="90"/>
      <c r="G70" s="90"/>
      <c r="H70" s="90"/>
      <c r="I70" s="89"/>
      <c r="J70" s="90"/>
      <c r="K70" s="88"/>
      <c r="L70" s="89"/>
      <c r="M70" s="89"/>
      <c r="N70" s="89"/>
      <c r="O70" s="89"/>
      <c r="P70" s="88"/>
      <c r="Q70" s="41"/>
      <c r="R70" s="41"/>
    </row>
    <row r="71" spans="1:18" x14ac:dyDescent="0.2">
      <c r="A71" s="84">
        <v>93</v>
      </c>
      <c r="B71" s="84" t="s">
        <v>143</v>
      </c>
      <c r="C71" s="96" t="s">
        <v>119</v>
      </c>
      <c r="D71" s="84" t="s">
        <v>28</v>
      </c>
      <c r="E71" s="78">
        <v>15.4</v>
      </c>
      <c r="F71" s="78"/>
      <c r="G71" s="78"/>
      <c r="H71" s="78"/>
      <c r="I71" s="83"/>
      <c r="J71" s="78"/>
      <c r="K71" s="82"/>
      <c r="L71" s="83"/>
      <c r="M71" s="83"/>
      <c r="N71" s="83"/>
      <c r="O71" s="83"/>
      <c r="P71" s="82"/>
      <c r="Q71" s="41"/>
      <c r="R71" s="41"/>
    </row>
    <row r="72" spans="1:18" x14ac:dyDescent="0.2">
      <c r="A72" s="84">
        <v>94</v>
      </c>
      <c r="B72" s="84" t="s">
        <v>143</v>
      </c>
      <c r="C72" s="95" t="s">
        <v>38</v>
      </c>
      <c r="D72" s="84" t="s">
        <v>35</v>
      </c>
      <c r="E72" s="78">
        <f>E71*0.2</f>
        <v>3.08</v>
      </c>
      <c r="F72" s="78"/>
      <c r="G72" s="78"/>
      <c r="H72" s="78"/>
      <c r="I72" s="83"/>
      <c r="J72" s="87"/>
      <c r="K72" s="82"/>
      <c r="L72" s="83"/>
      <c r="M72" s="83"/>
      <c r="N72" s="83"/>
      <c r="O72" s="83"/>
      <c r="P72" s="82"/>
      <c r="Q72" s="41"/>
      <c r="R72" s="41"/>
    </row>
    <row r="73" spans="1:18" x14ac:dyDescent="0.2">
      <c r="A73" s="84">
        <v>95</v>
      </c>
      <c r="B73" s="84" t="s">
        <v>143</v>
      </c>
      <c r="C73" s="96" t="s">
        <v>48</v>
      </c>
      <c r="D73" s="84" t="s">
        <v>28</v>
      </c>
      <c r="E73" s="78">
        <f>E71</f>
        <v>15.4</v>
      </c>
      <c r="F73" s="78"/>
      <c r="G73" s="78"/>
      <c r="H73" s="78"/>
      <c r="I73" s="83"/>
      <c r="J73" s="78"/>
      <c r="K73" s="82"/>
      <c r="L73" s="83"/>
      <c r="M73" s="83"/>
      <c r="N73" s="83"/>
      <c r="O73" s="83"/>
      <c r="P73" s="82"/>
      <c r="Q73" s="41"/>
      <c r="R73" s="41"/>
    </row>
    <row r="74" spans="1:18" x14ac:dyDescent="0.2">
      <c r="A74" s="84">
        <v>96</v>
      </c>
      <c r="B74" s="84" t="s">
        <v>143</v>
      </c>
      <c r="C74" s="95" t="s">
        <v>40</v>
      </c>
      <c r="D74" s="84" t="s">
        <v>35</v>
      </c>
      <c r="E74" s="78">
        <f>E73*0.3</f>
        <v>4.62</v>
      </c>
      <c r="F74" s="78"/>
      <c r="G74" s="78"/>
      <c r="H74" s="78"/>
      <c r="I74" s="78"/>
      <c r="J74" s="78"/>
      <c r="K74" s="82"/>
      <c r="L74" s="83"/>
      <c r="M74" s="83"/>
      <c r="N74" s="83"/>
      <c r="O74" s="83"/>
      <c r="P74" s="82"/>
      <c r="Q74" s="41"/>
      <c r="R74" s="41"/>
    </row>
    <row r="75" spans="1:18" x14ac:dyDescent="0.2">
      <c r="A75" s="84">
        <v>97</v>
      </c>
      <c r="B75" s="84" t="s">
        <v>143</v>
      </c>
      <c r="C75" s="95" t="s">
        <v>41</v>
      </c>
      <c r="D75" s="84" t="s">
        <v>29</v>
      </c>
      <c r="E75" s="78">
        <v>1</v>
      </c>
      <c r="F75" s="78"/>
      <c r="G75" s="78"/>
      <c r="H75" s="78"/>
      <c r="I75" s="78"/>
      <c r="J75" s="87"/>
      <c r="K75" s="82"/>
      <c r="L75" s="83"/>
      <c r="M75" s="83"/>
      <c r="N75" s="83"/>
      <c r="O75" s="83"/>
      <c r="P75" s="82"/>
      <c r="Q75" s="41"/>
      <c r="R75" s="41"/>
    </row>
    <row r="76" spans="1:18" x14ac:dyDescent="0.2">
      <c r="A76" s="84">
        <v>98</v>
      </c>
      <c r="B76" s="84" t="s">
        <v>143</v>
      </c>
      <c r="C76" s="96" t="s">
        <v>49</v>
      </c>
      <c r="D76" s="84" t="s">
        <v>28</v>
      </c>
      <c r="E76" s="78">
        <v>15.4</v>
      </c>
      <c r="F76" s="78"/>
      <c r="G76" s="78"/>
      <c r="H76" s="78"/>
      <c r="I76" s="78"/>
      <c r="J76" s="78"/>
      <c r="K76" s="82"/>
      <c r="L76" s="83"/>
      <c r="M76" s="83"/>
      <c r="N76" s="83"/>
      <c r="O76" s="83"/>
      <c r="P76" s="82"/>
      <c r="Q76" s="41"/>
      <c r="R76" s="41"/>
    </row>
    <row r="77" spans="1:18" x14ac:dyDescent="0.2">
      <c r="A77" s="84">
        <v>99</v>
      </c>
      <c r="B77" s="84" t="s">
        <v>143</v>
      </c>
      <c r="C77" s="95" t="s">
        <v>43</v>
      </c>
      <c r="D77" s="84" t="s">
        <v>28</v>
      </c>
      <c r="E77" s="78">
        <v>22</v>
      </c>
      <c r="F77" s="78"/>
      <c r="G77" s="78"/>
      <c r="H77" s="78"/>
      <c r="I77" s="78"/>
      <c r="J77" s="78"/>
      <c r="K77" s="82"/>
      <c r="L77" s="83"/>
      <c r="M77" s="83"/>
      <c r="N77" s="83"/>
      <c r="O77" s="83"/>
      <c r="P77" s="82"/>
      <c r="Q77" s="41"/>
      <c r="R77" s="75"/>
    </row>
    <row r="78" spans="1:18" x14ac:dyDescent="0.2">
      <c r="A78" s="84">
        <v>100</v>
      </c>
      <c r="B78" s="84" t="s">
        <v>143</v>
      </c>
      <c r="C78" s="95" t="s">
        <v>44</v>
      </c>
      <c r="D78" s="84" t="s">
        <v>35</v>
      </c>
      <c r="E78" s="78">
        <f>E76*3.4</f>
        <v>52.36</v>
      </c>
      <c r="F78" s="78"/>
      <c r="G78" s="78"/>
      <c r="H78" s="78"/>
      <c r="I78" s="78"/>
      <c r="J78" s="87"/>
      <c r="K78" s="82"/>
      <c r="L78" s="83"/>
      <c r="M78" s="83"/>
      <c r="N78" s="83"/>
      <c r="O78" s="83"/>
      <c r="P78" s="82"/>
      <c r="Q78" s="41"/>
      <c r="R78" s="41"/>
    </row>
    <row r="79" spans="1:18" x14ac:dyDescent="0.2">
      <c r="A79" s="84">
        <v>101</v>
      </c>
      <c r="B79" s="84" t="s">
        <v>143</v>
      </c>
      <c r="C79" s="95" t="s">
        <v>45</v>
      </c>
      <c r="D79" s="84" t="s">
        <v>35</v>
      </c>
      <c r="E79" s="78">
        <f>E76*0.65</f>
        <v>10.01</v>
      </c>
      <c r="F79" s="78"/>
      <c r="G79" s="78"/>
      <c r="H79" s="78"/>
      <c r="I79" s="78"/>
      <c r="J79" s="78"/>
      <c r="K79" s="82"/>
      <c r="L79" s="83"/>
      <c r="M79" s="83"/>
      <c r="N79" s="83"/>
      <c r="O79" s="83"/>
      <c r="P79" s="82"/>
      <c r="Q79" s="52"/>
      <c r="R79" s="52"/>
    </row>
    <row r="80" spans="1:18" x14ac:dyDescent="0.2">
      <c r="A80" s="84">
        <v>102</v>
      </c>
      <c r="B80" s="84" t="s">
        <v>143</v>
      </c>
      <c r="C80" s="95" t="s">
        <v>46</v>
      </c>
      <c r="D80" s="84" t="s">
        <v>29</v>
      </c>
      <c r="E80" s="78">
        <v>2</v>
      </c>
      <c r="F80" s="78"/>
      <c r="G80" s="78"/>
      <c r="H80" s="78"/>
      <c r="I80" s="78"/>
      <c r="J80" s="78"/>
      <c r="K80" s="82"/>
      <c r="L80" s="83"/>
      <c r="M80" s="83"/>
      <c r="N80" s="83"/>
      <c r="O80" s="83"/>
      <c r="P80" s="82"/>
      <c r="Q80" s="53"/>
    </row>
    <row r="81" spans="1:17" x14ac:dyDescent="0.2">
      <c r="A81" s="84">
        <v>103</v>
      </c>
      <c r="B81" s="84" t="s">
        <v>143</v>
      </c>
      <c r="C81" s="46" t="s">
        <v>127</v>
      </c>
      <c r="D81" s="42" t="s">
        <v>28</v>
      </c>
      <c r="E81" s="50">
        <v>7.5</v>
      </c>
      <c r="F81" s="48"/>
      <c r="G81" s="48"/>
      <c r="H81" s="43"/>
      <c r="I81" s="50"/>
      <c r="J81" s="48"/>
      <c r="K81" s="44"/>
      <c r="L81" s="45"/>
      <c r="M81" s="43"/>
      <c r="N81" s="43"/>
      <c r="O81" s="43"/>
      <c r="P81" s="44"/>
      <c r="Q81" s="53"/>
    </row>
    <row r="82" spans="1:17" ht="25.5" x14ac:dyDescent="0.2">
      <c r="A82" s="84">
        <v>104</v>
      </c>
      <c r="B82" s="84" t="s">
        <v>143</v>
      </c>
      <c r="C82" s="49" t="s">
        <v>128</v>
      </c>
      <c r="D82" s="42" t="s">
        <v>129</v>
      </c>
      <c r="E82" s="51">
        <f>E81*0.25*1.05</f>
        <v>1.96875</v>
      </c>
      <c r="F82" s="64"/>
      <c r="G82" s="64"/>
      <c r="H82" s="65"/>
      <c r="I82" s="66"/>
      <c r="J82" s="64"/>
      <c r="K82" s="67"/>
      <c r="L82" s="68"/>
      <c r="M82" s="65"/>
      <c r="N82" s="65"/>
      <c r="O82" s="65"/>
      <c r="P82" s="67"/>
      <c r="Q82" s="53"/>
    </row>
    <row r="83" spans="1:17" ht="25.5" x14ac:dyDescent="0.2">
      <c r="A83" s="84">
        <v>105</v>
      </c>
      <c r="B83" s="84" t="s">
        <v>143</v>
      </c>
      <c r="C83" s="49" t="s">
        <v>130</v>
      </c>
      <c r="D83" s="42" t="s">
        <v>35</v>
      </c>
      <c r="E83" s="50">
        <f>E81*1.6*1.05</f>
        <v>12.600000000000001</v>
      </c>
      <c r="F83" s="64"/>
      <c r="G83" s="64"/>
      <c r="H83" s="65"/>
      <c r="I83" s="66"/>
      <c r="J83" s="64"/>
      <c r="K83" s="67"/>
      <c r="L83" s="68"/>
      <c r="M83" s="65"/>
      <c r="N83" s="65"/>
      <c r="O83" s="65"/>
      <c r="P83" s="67"/>
    </row>
    <row r="84" spans="1:17" x14ac:dyDescent="0.2">
      <c r="A84" s="84">
        <v>106</v>
      </c>
      <c r="B84" s="84" t="s">
        <v>143</v>
      </c>
      <c r="C84" s="69" t="s">
        <v>36</v>
      </c>
      <c r="D84" s="42" t="s">
        <v>28</v>
      </c>
      <c r="E84" s="50">
        <f>E81*0.02</f>
        <v>0.15</v>
      </c>
      <c r="F84" s="64"/>
      <c r="G84" s="64"/>
      <c r="H84" s="65"/>
      <c r="I84" s="66"/>
      <c r="J84" s="64"/>
      <c r="K84" s="67"/>
      <c r="L84" s="68"/>
      <c r="M84" s="65"/>
      <c r="N84" s="65"/>
      <c r="O84" s="65"/>
      <c r="P84" s="67"/>
    </row>
    <row r="85" spans="1:17" x14ac:dyDescent="0.2">
      <c r="A85" s="84">
        <v>107</v>
      </c>
      <c r="B85" s="84" t="s">
        <v>143</v>
      </c>
      <c r="C85" s="54" t="s">
        <v>131</v>
      </c>
      <c r="D85" s="42" t="s">
        <v>28</v>
      </c>
      <c r="E85" s="51">
        <f>E81</f>
        <v>7.5</v>
      </c>
      <c r="F85" s="64"/>
      <c r="G85" s="64"/>
      <c r="H85" s="65"/>
      <c r="I85" s="66"/>
      <c r="J85" s="64"/>
      <c r="K85" s="67"/>
      <c r="L85" s="68"/>
      <c r="M85" s="65"/>
      <c r="N85" s="65"/>
      <c r="O85" s="65"/>
      <c r="P85" s="67"/>
    </row>
    <row r="86" spans="1:17" ht="25.5" x14ac:dyDescent="0.2">
      <c r="A86" s="84">
        <v>108</v>
      </c>
      <c r="B86" s="84" t="s">
        <v>143</v>
      </c>
      <c r="C86" s="49" t="s">
        <v>128</v>
      </c>
      <c r="D86" s="47" t="s">
        <v>129</v>
      </c>
      <c r="E86" s="51">
        <f>E85*0.25*1.05</f>
        <v>1.96875</v>
      </c>
      <c r="F86" s="64"/>
      <c r="G86" s="64"/>
      <c r="H86" s="65"/>
      <c r="I86" s="66"/>
      <c r="J86" s="64"/>
      <c r="K86" s="67"/>
      <c r="L86" s="68"/>
      <c r="M86" s="65"/>
      <c r="N86" s="65"/>
      <c r="O86" s="65"/>
      <c r="P86" s="67"/>
    </row>
    <row r="87" spans="1:17" ht="25.5" x14ac:dyDescent="0.2">
      <c r="A87" s="84">
        <v>109</v>
      </c>
      <c r="B87" s="84" t="s">
        <v>143</v>
      </c>
      <c r="C87" s="70" t="s">
        <v>132</v>
      </c>
      <c r="D87" s="42" t="s">
        <v>28</v>
      </c>
      <c r="E87" s="48">
        <f>E85*1.1</f>
        <v>8.25</v>
      </c>
      <c r="F87" s="64"/>
      <c r="G87" s="64"/>
      <c r="H87" s="65"/>
      <c r="I87" s="64"/>
      <c r="J87" s="64"/>
      <c r="K87" s="67"/>
      <c r="L87" s="68"/>
      <c r="M87" s="65"/>
      <c r="N87" s="65"/>
      <c r="O87" s="65"/>
      <c r="P87" s="67"/>
    </row>
    <row r="88" spans="1:17" x14ac:dyDescent="0.2">
      <c r="A88" s="84">
        <v>110</v>
      </c>
      <c r="B88" s="84" t="s">
        <v>143</v>
      </c>
      <c r="C88" s="49" t="s">
        <v>133</v>
      </c>
      <c r="D88" s="42" t="s">
        <v>35</v>
      </c>
      <c r="E88" s="48">
        <f>E85*0.9</f>
        <v>6.75</v>
      </c>
      <c r="F88" s="64"/>
      <c r="G88" s="64"/>
      <c r="H88" s="65"/>
      <c r="I88" s="64"/>
      <c r="J88" s="64"/>
      <c r="K88" s="67"/>
      <c r="L88" s="68"/>
      <c r="M88" s="65"/>
      <c r="N88" s="65"/>
      <c r="O88" s="65"/>
      <c r="P88" s="67"/>
    </row>
    <row r="89" spans="1:17" x14ac:dyDescent="0.2">
      <c r="A89" s="84">
        <v>111</v>
      </c>
      <c r="B89" s="84" t="s">
        <v>143</v>
      </c>
      <c r="C89" s="49" t="s">
        <v>134</v>
      </c>
      <c r="D89" s="42" t="s">
        <v>30</v>
      </c>
      <c r="E89" s="48">
        <v>18</v>
      </c>
      <c r="F89" s="64"/>
      <c r="G89" s="64"/>
      <c r="H89" s="65"/>
      <c r="I89" s="64"/>
      <c r="J89" s="64"/>
      <c r="K89" s="67"/>
      <c r="L89" s="68"/>
      <c r="M89" s="65"/>
      <c r="N89" s="65"/>
      <c r="O89" s="65"/>
      <c r="P89" s="67"/>
    </row>
    <row r="90" spans="1:17" x14ac:dyDescent="0.2">
      <c r="A90" s="84">
        <v>112</v>
      </c>
      <c r="B90" s="84" t="s">
        <v>143</v>
      </c>
      <c r="C90" s="71" t="s">
        <v>135</v>
      </c>
      <c r="D90" s="48" t="s">
        <v>136</v>
      </c>
      <c r="E90" s="48">
        <v>21</v>
      </c>
      <c r="F90" s="64"/>
      <c r="G90" s="64"/>
      <c r="H90" s="65"/>
      <c r="I90" s="64"/>
      <c r="J90" s="64"/>
      <c r="K90" s="67"/>
      <c r="L90" s="68"/>
      <c r="M90" s="65"/>
      <c r="N90" s="65"/>
      <c r="O90" s="65"/>
      <c r="P90" s="67"/>
    </row>
    <row r="91" spans="1:17" x14ac:dyDescent="0.2">
      <c r="A91" s="84">
        <v>113</v>
      </c>
      <c r="B91" s="84" t="s">
        <v>143</v>
      </c>
      <c r="C91" s="49" t="s">
        <v>137</v>
      </c>
      <c r="D91" s="42" t="s">
        <v>30</v>
      </c>
      <c r="E91" s="48">
        <f>E90</f>
        <v>21</v>
      </c>
      <c r="F91" s="64"/>
      <c r="G91" s="64"/>
      <c r="H91" s="65"/>
      <c r="I91" s="64"/>
      <c r="J91" s="64"/>
      <c r="K91" s="67"/>
      <c r="L91" s="68"/>
      <c r="M91" s="65"/>
      <c r="N91" s="65"/>
      <c r="O91" s="65"/>
      <c r="P91" s="67"/>
    </row>
    <row r="92" spans="1:17" x14ac:dyDescent="0.2">
      <c r="A92" s="84">
        <v>114</v>
      </c>
      <c r="B92" s="84" t="s">
        <v>143</v>
      </c>
      <c r="C92" s="72" t="s">
        <v>138</v>
      </c>
      <c r="D92" s="48" t="s">
        <v>139</v>
      </c>
      <c r="E92" s="48">
        <v>30</v>
      </c>
      <c r="F92" s="64"/>
      <c r="G92" s="64"/>
      <c r="H92" s="65"/>
      <c r="I92" s="64"/>
      <c r="J92" s="64"/>
      <c r="K92" s="67"/>
      <c r="L92" s="68"/>
      <c r="M92" s="65"/>
      <c r="N92" s="65"/>
      <c r="O92" s="65"/>
      <c r="P92" s="67"/>
    </row>
    <row r="93" spans="1:17" x14ac:dyDescent="0.2">
      <c r="A93" s="84">
        <v>115</v>
      </c>
      <c r="B93" s="84" t="s">
        <v>143</v>
      </c>
      <c r="C93" s="72" t="s">
        <v>140</v>
      </c>
      <c r="D93" s="48" t="s">
        <v>139</v>
      </c>
      <c r="E93" s="48">
        <f>E90*2</f>
        <v>42</v>
      </c>
      <c r="F93" s="48"/>
      <c r="G93" s="48"/>
      <c r="H93" s="43"/>
      <c r="I93" s="48"/>
      <c r="J93" s="48"/>
      <c r="K93" s="44"/>
      <c r="L93" s="45"/>
      <c r="M93" s="43"/>
      <c r="N93" s="43"/>
      <c r="O93" s="43"/>
      <c r="P93" s="44"/>
    </row>
    <row r="94" spans="1:17" x14ac:dyDescent="0.2">
      <c r="A94" s="84">
        <v>116</v>
      </c>
      <c r="B94" s="84" t="s">
        <v>143</v>
      </c>
      <c r="C94" s="71" t="s">
        <v>141</v>
      </c>
      <c r="D94" s="48" t="s">
        <v>30</v>
      </c>
      <c r="E94" s="48">
        <v>4</v>
      </c>
      <c r="F94" s="48"/>
      <c r="G94" s="48"/>
      <c r="H94" s="43"/>
      <c r="I94" s="48"/>
      <c r="J94" s="48"/>
      <c r="K94" s="44"/>
      <c r="L94" s="45"/>
      <c r="M94" s="43"/>
      <c r="N94" s="43"/>
      <c r="O94" s="43"/>
      <c r="P94" s="44"/>
    </row>
    <row r="95" spans="1:17" x14ac:dyDescent="0.2">
      <c r="A95" s="84">
        <v>117</v>
      </c>
      <c r="B95" s="84" t="s">
        <v>143</v>
      </c>
      <c r="C95" s="49" t="s">
        <v>142</v>
      </c>
      <c r="D95" s="42" t="s">
        <v>30</v>
      </c>
      <c r="E95" s="48">
        <v>4.5</v>
      </c>
      <c r="F95" s="48"/>
      <c r="G95" s="48"/>
      <c r="H95" s="43"/>
      <c r="I95" s="48"/>
      <c r="J95" s="48"/>
      <c r="K95" s="44"/>
      <c r="L95" s="45"/>
      <c r="M95" s="43"/>
      <c r="N95" s="43"/>
      <c r="O95" s="43"/>
      <c r="P95" s="44"/>
    </row>
    <row r="96" spans="1:17" x14ac:dyDescent="0.2">
      <c r="A96" s="84">
        <v>118</v>
      </c>
      <c r="B96" s="84" t="s">
        <v>143</v>
      </c>
      <c r="C96" s="97" t="s">
        <v>50</v>
      </c>
      <c r="D96" s="91"/>
      <c r="E96" s="89"/>
      <c r="F96" s="89"/>
      <c r="G96" s="90"/>
      <c r="H96" s="90"/>
      <c r="I96" s="89"/>
      <c r="J96" s="90"/>
      <c r="K96" s="88"/>
      <c r="L96" s="89"/>
      <c r="M96" s="89"/>
      <c r="N96" s="89"/>
      <c r="O96" s="89"/>
      <c r="P96" s="88"/>
    </row>
    <row r="97" spans="1:16" x14ac:dyDescent="0.2">
      <c r="A97" s="84">
        <v>104</v>
      </c>
      <c r="B97" s="84" t="s">
        <v>143</v>
      </c>
      <c r="C97" s="86" t="s">
        <v>51</v>
      </c>
      <c r="D97" s="84" t="s">
        <v>52</v>
      </c>
      <c r="E97" s="84">
        <v>1</v>
      </c>
      <c r="F97" s="83"/>
      <c r="G97" s="78"/>
      <c r="H97" s="78"/>
      <c r="I97" s="83"/>
      <c r="J97" s="78"/>
      <c r="K97" s="82"/>
      <c r="L97" s="83"/>
      <c r="M97" s="83"/>
      <c r="N97" s="83"/>
      <c r="O97" s="83"/>
      <c r="P97" s="82"/>
    </row>
    <row r="98" spans="1:16" x14ac:dyDescent="0.2">
      <c r="A98" s="84">
        <v>105</v>
      </c>
      <c r="B98" s="84" t="s">
        <v>143</v>
      </c>
      <c r="C98" s="96" t="s">
        <v>53</v>
      </c>
      <c r="D98" s="84" t="s">
        <v>30</v>
      </c>
      <c r="E98" s="84">
        <v>25</v>
      </c>
      <c r="F98" s="83"/>
      <c r="G98" s="78"/>
      <c r="H98" s="78"/>
      <c r="I98" s="83"/>
      <c r="J98" s="87"/>
      <c r="K98" s="82"/>
      <c r="L98" s="83"/>
      <c r="M98" s="83"/>
      <c r="N98" s="83"/>
      <c r="O98" s="83"/>
      <c r="P98" s="82"/>
    </row>
    <row r="99" spans="1:16" x14ac:dyDescent="0.2">
      <c r="A99" s="84">
        <v>106</v>
      </c>
      <c r="B99" s="84" t="s">
        <v>143</v>
      </c>
      <c r="C99" s="95" t="s">
        <v>54</v>
      </c>
      <c r="D99" s="84" t="s">
        <v>30</v>
      </c>
      <c r="E99" s="83">
        <f>E98*1.1</f>
        <v>27.500000000000004</v>
      </c>
      <c r="F99" s="83"/>
      <c r="G99" s="78"/>
      <c r="H99" s="78"/>
      <c r="I99" s="83"/>
      <c r="J99" s="78"/>
      <c r="K99" s="82"/>
      <c r="L99" s="83"/>
      <c r="M99" s="83"/>
      <c r="N99" s="83"/>
      <c r="O99" s="83"/>
      <c r="P99" s="82"/>
    </row>
    <row r="100" spans="1:16" x14ac:dyDescent="0.2">
      <c r="A100" s="84">
        <v>107</v>
      </c>
      <c r="B100" s="84" t="s">
        <v>143</v>
      </c>
      <c r="C100" s="95" t="s">
        <v>55</v>
      </c>
      <c r="D100" s="84" t="s">
        <v>29</v>
      </c>
      <c r="E100" s="83">
        <v>25</v>
      </c>
      <c r="F100" s="83"/>
      <c r="G100" s="78"/>
      <c r="H100" s="78"/>
      <c r="I100" s="83"/>
      <c r="J100" s="78"/>
      <c r="K100" s="82"/>
      <c r="L100" s="83"/>
      <c r="M100" s="83"/>
      <c r="N100" s="83"/>
      <c r="O100" s="83"/>
      <c r="P100" s="82"/>
    </row>
    <row r="101" spans="1:16" x14ac:dyDescent="0.2">
      <c r="A101" s="84">
        <v>108</v>
      </c>
      <c r="B101" s="84" t="s">
        <v>143</v>
      </c>
      <c r="C101" s="96" t="s">
        <v>56</v>
      </c>
      <c r="D101" s="84" t="s">
        <v>29</v>
      </c>
      <c r="E101" s="83">
        <v>20</v>
      </c>
      <c r="F101" s="83"/>
      <c r="G101" s="78"/>
      <c r="H101" s="78"/>
      <c r="I101" s="83"/>
      <c r="J101" s="87"/>
      <c r="K101" s="82"/>
      <c r="L101" s="83"/>
      <c r="M101" s="83"/>
      <c r="N101" s="83"/>
      <c r="O101" s="83"/>
      <c r="P101" s="82"/>
    </row>
    <row r="102" spans="1:16" x14ac:dyDescent="0.2">
      <c r="A102" s="84">
        <v>109</v>
      </c>
      <c r="B102" s="84" t="s">
        <v>143</v>
      </c>
      <c r="C102" s="95" t="s">
        <v>57</v>
      </c>
      <c r="D102" s="84" t="s">
        <v>29</v>
      </c>
      <c r="E102" s="83">
        <v>10</v>
      </c>
      <c r="F102" s="83"/>
      <c r="G102" s="78"/>
      <c r="H102" s="78"/>
      <c r="I102" s="83"/>
      <c r="J102" s="78"/>
      <c r="K102" s="82"/>
      <c r="L102" s="83"/>
      <c r="M102" s="83"/>
      <c r="N102" s="83"/>
      <c r="O102" s="83"/>
      <c r="P102" s="82"/>
    </row>
    <row r="103" spans="1:16" x14ac:dyDescent="0.2">
      <c r="A103" s="84">
        <v>110</v>
      </c>
      <c r="B103" s="84" t="s">
        <v>143</v>
      </c>
      <c r="C103" s="95" t="s">
        <v>58</v>
      </c>
      <c r="D103" s="84" t="s">
        <v>29</v>
      </c>
      <c r="E103" s="83">
        <v>8</v>
      </c>
      <c r="F103" s="83"/>
      <c r="G103" s="78"/>
      <c r="H103" s="78"/>
      <c r="I103" s="83"/>
      <c r="J103" s="78"/>
      <c r="K103" s="82"/>
      <c r="L103" s="83"/>
      <c r="M103" s="83"/>
      <c r="N103" s="83"/>
      <c r="O103" s="83"/>
      <c r="P103" s="82"/>
    </row>
    <row r="104" spans="1:16" x14ac:dyDescent="0.2">
      <c r="A104" s="84">
        <v>111</v>
      </c>
      <c r="B104" s="84" t="s">
        <v>143</v>
      </c>
      <c r="C104" s="95" t="s">
        <v>59</v>
      </c>
      <c r="D104" s="84" t="s">
        <v>29</v>
      </c>
      <c r="E104" s="83">
        <v>6</v>
      </c>
      <c r="F104" s="83"/>
      <c r="G104" s="78"/>
      <c r="H104" s="78"/>
      <c r="I104" s="83"/>
      <c r="J104" s="87"/>
      <c r="K104" s="82"/>
      <c r="L104" s="83"/>
      <c r="M104" s="83"/>
      <c r="N104" s="83"/>
      <c r="O104" s="83"/>
      <c r="P104" s="82"/>
    </row>
    <row r="105" spans="1:16" x14ac:dyDescent="0.2">
      <c r="A105" s="84">
        <v>112</v>
      </c>
      <c r="B105" s="84" t="s">
        <v>143</v>
      </c>
      <c r="C105" s="95" t="s">
        <v>60</v>
      </c>
      <c r="D105" s="84" t="s">
        <v>29</v>
      </c>
      <c r="E105" s="83">
        <v>4</v>
      </c>
      <c r="F105" s="83"/>
      <c r="G105" s="78"/>
      <c r="H105" s="78"/>
      <c r="I105" s="83"/>
      <c r="J105" s="78"/>
      <c r="K105" s="82"/>
      <c r="L105" s="83"/>
      <c r="M105" s="83"/>
      <c r="N105" s="83"/>
      <c r="O105" s="83"/>
      <c r="P105" s="82"/>
    </row>
    <row r="106" spans="1:16" x14ac:dyDescent="0.2">
      <c r="A106" s="84">
        <v>113</v>
      </c>
      <c r="B106" s="84" t="s">
        <v>143</v>
      </c>
      <c r="C106" s="86" t="s">
        <v>61</v>
      </c>
      <c r="D106" s="84" t="s">
        <v>29</v>
      </c>
      <c r="E106" s="83">
        <v>4</v>
      </c>
      <c r="F106" s="83"/>
      <c r="G106" s="78"/>
      <c r="H106" s="78"/>
      <c r="I106" s="83"/>
      <c r="J106" s="78"/>
      <c r="K106" s="82"/>
      <c r="L106" s="83"/>
      <c r="M106" s="83"/>
      <c r="N106" s="83"/>
      <c r="O106" s="83"/>
      <c r="P106" s="82"/>
    </row>
    <row r="107" spans="1:16" x14ac:dyDescent="0.2">
      <c r="A107" s="84">
        <v>114</v>
      </c>
      <c r="B107" s="84" t="s">
        <v>143</v>
      </c>
      <c r="C107" s="85" t="s">
        <v>62</v>
      </c>
      <c r="D107" s="84" t="s">
        <v>29</v>
      </c>
      <c r="E107" s="83">
        <v>4</v>
      </c>
      <c r="F107" s="83"/>
      <c r="G107" s="78"/>
      <c r="H107" s="78"/>
      <c r="I107" s="78"/>
      <c r="J107" s="87"/>
      <c r="K107" s="82"/>
      <c r="L107" s="83"/>
      <c r="M107" s="83"/>
      <c r="N107" s="83"/>
      <c r="O107" s="83"/>
      <c r="P107" s="82"/>
    </row>
    <row r="108" spans="1:16" x14ac:dyDescent="0.2">
      <c r="A108" s="84">
        <v>115</v>
      </c>
      <c r="B108" s="84" t="s">
        <v>143</v>
      </c>
      <c r="C108" s="85" t="s">
        <v>89</v>
      </c>
      <c r="D108" s="84" t="s">
        <v>29</v>
      </c>
      <c r="E108" s="83">
        <v>2</v>
      </c>
      <c r="F108" s="83"/>
      <c r="G108" s="78"/>
      <c r="H108" s="78"/>
      <c r="I108" s="94"/>
      <c r="J108" s="78"/>
      <c r="K108" s="82"/>
      <c r="L108" s="83"/>
      <c r="M108" s="83"/>
      <c r="N108" s="83"/>
      <c r="O108" s="83"/>
      <c r="P108" s="82"/>
    </row>
    <row r="109" spans="1:16" x14ac:dyDescent="0.2">
      <c r="A109" s="84">
        <v>116</v>
      </c>
      <c r="B109" s="84" t="s">
        <v>143</v>
      </c>
      <c r="C109" s="85" t="s">
        <v>63</v>
      </c>
      <c r="D109" s="84" t="s">
        <v>29</v>
      </c>
      <c r="E109" s="83">
        <v>2</v>
      </c>
      <c r="F109" s="83"/>
      <c r="G109" s="78"/>
      <c r="H109" s="78"/>
      <c r="I109" s="83"/>
      <c r="J109" s="78"/>
      <c r="K109" s="82"/>
      <c r="L109" s="83"/>
      <c r="M109" s="83"/>
      <c r="N109" s="83"/>
      <c r="O109" s="83"/>
      <c r="P109" s="82"/>
    </row>
    <row r="110" spans="1:16" x14ac:dyDescent="0.2">
      <c r="A110" s="84">
        <v>129</v>
      </c>
      <c r="B110" s="84" t="s">
        <v>143</v>
      </c>
      <c r="C110" s="86" t="s">
        <v>90</v>
      </c>
      <c r="D110" s="84" t="s">
        <v>29</v>
      </c>
      <c r="E110" s="83">
        <v>2</v>
      </c>
      <c r="F110" s="83"/>
      <c r="G110" s="78"/>
      <c r="H110" s="78"/>
      <c r="I110" s="83"/>
      <c r="J110" s="87"/>
      <c r="K110" s="82"/>
      <c r="L110" s="83"/>
      <c r="M110" s="83"/>
      <c r="N110" s="83"/>
      <c r="O110" s="83"/>
      <c r="P110" s="82"/>
    </row>
    <row r="111" spans="1:16" x14ac:dyDescent="0.2">
      <c r="A111" s="84">
        <v>130</v>
      </c>
      <c r="B111" s="84" t="s">
        <v>143</v>
      </c>
      <c r="C111" s="85" t="s">
        <v>91</v>
      </c>
      <c r="D111" s="84" t="s">
        <v>29</v>
      </c>
      <c r="E111" s="83">
        <v>2</v>
      </c>
      <c r="F111" s="83"/>
      <c r="G111" s="78"/>
      <c r="H111" s="78"/>
      <c r="I111" s="78"/>
      <c r="J111" s="78"/>
      <c r="K111" s="82"/>
      <c r="L111" s="83"/>
      <c r="M111" s="83"/>
      <c r="N111" s="83"/>
      <c r="O111" s="83"/>
      <c r="P111" s="82"/>
    </row>
    <row r="112" spans="1:16" x14ac:dyDescent="0.2">
      <c r="A112" s="84">
        <v>131</v>
      </c>
      <c r="B112" s="84" t="s">
        <v>143</v>
      </c>
      <c r="C112" s="85" t="s">
        <v>64</v>
      </c>
      <c r="D112" s="84" t="s">
        <v>29</v>
      </c>
      <c r="E112" s="83">
        <v>2</v>
      </c>
      <c r="F112" s="83"/>
      <c r="G112" s="78"/>
      <c r="H112" s="78"/>
      <c r="I112" s="83"/>
      <c r="J112" s="87"/>
      <c r="K112" s="82"/>
      <c r="L112" s="83"/>
      <c r="M112" s="83"/>
      <c r="N112" s="83"/>
      <c r="O112" s="83"/>
      <c r="P112" s="82"/>
    </row>
    <row r="113" spans="1:16" x14ac:dyDescent="0.2">
      <c r="A113" s="84">
        <v>132</v>
      </c>
      <c r="B113" s="84" t="s">
        <v>143</v>
      </c>
      <c r="C113" s="85" t="s">
        <v>65</v>
      </c>
      <c r="D113" s="84" t="s">
        <v>29</v>
      </c>
      <c r="E113" s="83">
        <v>2</v>
      </c>
      <c r="F113" s="83"/>
      <c r="G113" s="78"/>
      <c r="H113" s="78"/>
      <c r="I113" s="83"/>
      <c r="J113" s="78"/>
      <c r="K113" s="82"/>
      <c r="L113" s="83"/>
      <c r="M113" s="83"/>
      <c r="N113" s="83"/>
      <c r="O113" s="83"/>
      <c r="P113" s="82"/>
    </row>
    <row r="114" spans="1:16" x14ac:dyDescent="0.2">
      <c r="A114" s="84">
        <v>133</v>
      </c>
      <c r="B114" s="84" t="s">
        <v>143</v>
      </c>
      <c r="C114" s="85" t="s">
        <v>66</v>
      </c>
      <c r="D114" s="84" t="s">
        <v>29</v>
      </c>
      <c r="E114" s="83">
        <v>4</v>
      </c>
      <c r="F114" s="83"/>
      <c r="G114" s="78"/>
      <c r="H114" s="78"/>
      <c r="I114" s="83"/>
      <c r="J114" s="78"/>
      <c r="K114" s="82"/>
      <c r="L114" s="83"/>
      <c r="M114" s="83"/>
      <c r="N114" s="83"/>
      <c r="O114" s="83"/>
      <c r="P114" s="82"/>
    </row>
    <row r="115" spans="1:16" x14ac:dyDescent="0.2">
      <c r="A115" s="84">
        <v>138</v>
      </c>
      <c r="B115" s="84" t="s">
        <v>143</v>
      </c>
      <c r="C115" s="86" t="s">
        <v>164</v>
      </c>
      <c r="D115" s="84" t="s">
        <v>29</v>
      </c>
      <c r="E115" s="83">
        <v>1</v>
      </c>
      <c r="F115" s="83"/>
      <c r="G115" s="78"/>
      <c r="H115" s="78"/>
      <c r="I115" s="83"/>
      <c r="J115" s="87"/>
      <c r="K115" s="82"/>
      <c r="L115" s="83"/>
      <c r="M115" s="83"/>
      <c r="N115" s="83"/>
      <c r="O115" s="83"/>
      <c r="P115" s="82"/>
    </row>
    <row r="116" spans="1:16" x14ac:dyDescent="0.2">
      <c r="A116" s="84">
        <v>139</v>
      </c>
      <c r="B116" s="84" t="s">
        <v>143</v>
      </c>
      <c r="C116" s="85" t="s">
        <v>120</v>
      </c>
      <c r="D116" s="84" t="s">
        <v>29</v>
      </c>
      <c r="E116" s="83">
        <v>1</v>
      </c>
      <c r="F116" s="83"/>
      <c r="G116" s="78"/>
      <c r="H116" s="78"/>
      <c r="I116" s="78"/>
      <c r="J116" s="78"/>
      <c r="K116" s="82"/>
      <c r="L116" s="83"/>
      <c r="M116" s="83"/>
      <c r="N116" s="83"/>
      <c r="O116" s="83"/>
      <c r="P116" s="82"/>
    </row>
    <row r="117" spans="1:16" x14ac:dyDescent="0.2">
      <c r="A117" s="84">
        <v>140</v>
      </c>
      <c r="B117" s="84" t="s">
        <v>143</v>
      </c>
      <c r="C117" s="85" t="s">
        <v>121</v>
      </c>
      <c r="D117" s="84" t="s">
        <v>29</v>
      </c>
      <c r="E117" s="83">
        <v>1</v>
      </c>
      <c r="F117" s="83"/>
      <c r="G117" s="78"/>
      <c r="H117" s="78"/>
      <c r="I117" s="78"/>
      <c r="J117" s="78"/>
      <c r="K117" s="82"/>
      <c r="L117" s="83"/>
      <c r="M117" s="83"/>
      <c r="N117" s="83"/>
      <c r="O117" s="83"/>
      <c r="P117" s="82"/>
    </row>
    <row r="118" spans="1:16" x14ac:dyDescent="0.2">
      <c r="A118" s="84">
        <v>141</v>
      </c>
      <c r="B118" s="84" t="s">
        <v>143</v>
      </c>
      <c r="C118" s="85" t="s">
        <v>67</v>
      </c>
      <c r="D118" s="84" t="s">
        <v>31</v>
      </c>
      <c r="E118" s="83">
        <v>1</v>
      </c>
      <c r="F118" s="83"/>
      <c r="G118" s="78"/>
      <c r="H118" s="78"/>
      <c r="I118" s="78"/>
      <c r="J118" s="87"/>
      <c r="K118" s="82"/>
      <c r="L118" s="83"/>
      <c r="M118" s="83"/>
      <c r="N118" s="83"/>
      <c r="O118" s="83"/>
      <c r="P118" s="82"/>
    </row>
    <row r="119" spans="1:16" x14ac:dyDescent="0.2">
      <c r="A119" s="84">
        <v>142</v>
      </c>
      <c r="B119" s="84" t="s">
        <v>143</v>
      </c>
      <c r="C119" s="86" t="s">
        <v>165</v>
      </c>
      <c r="D119" s="84" t="s">
        <v>29</v>
      </c>
      <c r="E119" s="83">
        <v>1</v>
      </c>
      <c r="F119" s="83"/>
      <c r="G119" s="78"/>
      <c r="H119" s="78"/>
      <c r="I119" s="83"/>
      <c r="J119" s="78"/>
      <c r="K119" s="82"/>
      <c r="L119" s="83"/>
      <c r="M119" s="83"/>
      <c r="N119" s="83"/>
      <c r="O119" s="83"/>
      <c r="P119" s="82"/>
    </row>
    <row r="120" spans="1:16" x14ac:dyDescent="0.2">
      <c r="A120" s="84">
        <v>145</v>
      </c>
      <c r="B120" s="84" t="s">
        <v>143</v>
      </c>
      <c r="C120" s="85" t="s">
        <v>67</v>
      </c>
      <c r="D120" s="84" t="s">
        <v>31</v>
      </c>
      <c r="E120" s="83">
        <v>1</v>
      </c>
      <c r="F120" s="83"/>
      <c r="G120" s="78"/>
      <c r="H120" s="78"/>
      <c r="I120" s="78"/>
      <c r="J120" s="78"/>
      <c r="K120" s="82"/>
      <c r="L120" s="83"/>
      <c r="M120" s="83"/>
      <c r="N120" s="83"/>
      <c r="O120" s="83"/>
      <c r="P120" s="82"/>
    </row>
    <row r="121" spans="1:16" x14ac:dyDescent="0.2">
      <c r="A121" s="84">
        <v>146</v>
      </c>
      <c r="B121" s="84" t="s">
        <v>143</v>
      </c>
      <c r="C121" s="86" t="s">
        <v>68</v>
      </c>
      <c r="D121" s="84" t="s">
        <v>29</v>
      </c>
      <c r="E121" s="83">
        <v>3</v>
      </c>
      <c r="F121" s="83"/>
      <c r="G121" s="78"/>
      <c r="H121" s="78"/>
      <c r="I121" s="83"/>
      <c r="J121" s="78"/>
      <c r="K121" s="82"/>
      <c r="L121" s="83"/>
      <c r="M121" s="83"/>
      <c r="N121" s="83"/>
      <c r="O121" s="83"/>
      <c r="P121" s="82"/>
    </row>
    <row r="122" spans="1:16" x14ac:dyDescent="0.2">
      <c r="A122" s="84">
        <v>147</v>
      </c>
      <c r="B122" s="84" t="s">
        <v>143</v>
      </c>
      <c r="C122" s="85" t="s">
        <v>69</v>
      </c>
      <c r="D122" s="84" t="s">
        <v>29</v>
      </c>
      <c r="E122" s="93">
        <v>3</v>
      </c>
      <c r="F122" s="83"/>
      <c r="G122" s="78"/>
      <c r="H122" s="78"/>
      <c r="I122" s="78"/>
      <c r="J122" s="87"/>
      <c r="K122" s="82"/>
      <c r="L122" s="83"/>
      <c r="M122" s="83"/>
      <c r="N122" s="83"/>
      <c r="O122" s="83"/>
      <c r="P122" s="82"/>
    </row>
    <row r="123" spans="1:16" x14ac:dyDescent="0.2">
      <c r="A123" s="84">
        <v>148</v>
      </c>
      <c r="B123" s="84" t="s">
        <v>143</v>
      </c>
      <c r="C123" s="85" t="s">
        <v>67</v>
      </c>
      <c r="D123" s="84" t="s">
        <v>31</v>
      </c>
      <c r="E123" s="93">
        <v>3</v>
      </c>
      <c r="F123" s="83"/>
      <c r="G123" s="78"/>
      <c r="H123" s="78"/>
      <c r="I123" s="78"/>
      <c r="J123" s="78"/>
      <c r="K123" s="82"/>
      <c r="L123" s="83"/>
      <c r="M123" s="83"/>
      <c r="N123" s="83"/>
      <c r="O123" s="83"/>
      <c r="P123" s="82"/>
    </row>
    <row r="124" spans="1:16" x14ac:dyDescent="0.2">
      <c r="A124" s="84">
        <v>149</v>
      </c>
      <c r="B124" s="84" t="s">
        <v>143</v>
      </c>
      <c r="C124" s="92" t="s">
        <v>70</v>
      </c>
      <c r="D124" s="91"/>
      <c r="E124" s="89"/>
      <c r="F124" s="89"/>
      <c r="G124" s="90"/>
      <c r="H124" s="90"/>
      <c r="I124" s="89"/>
      <c r="J124" s="90"/>
      <c r="K124" s="88"/>
      <c r="L124" s="89"/>
      <c r="M124" s="89"/>
      <c r="N124" s="89"/>
      <c r="O124" s="89"/>
      <c r="P124" s="88"/>
    </row>
    <row r="125" spans="1:16" x14ac:dyDescent="0.2">
      <c r="A125" s="84">
        <v>150</v>
      </c>
      <c r="B125" s="84" t="s">
        <v>143</v>
      </c>
      <c r="C125" s="86" t="s">
        <v>70</v>
      </c>
      <c r="D125" s="84" t="s">
        <v>30</v>
      </c>
      <c r="E125" s="83">
        <v>15.7</v>
      </c>
      <c r="F125" s="83"/>
      <c r="G125" s="78"/>
      <c r="H125" s="78"/>
      <c r="I125" s="83"/>
      <c r="J125" s="87"/>
      <c r="K125" s="82"/>
      <c r="L125" s="83"/>
      <c r="M125" s="83"/>
      <c r="N125" s="83"/>
      <c r="O125" s="83"/>
      <c r="P125" s="82"/>
    </row>
    <row r="126" spans="1:16" x14ac:dyDescent="0.2">
      <c r="A126" s="84">
        <v>151</v>
      </c>
      <c r="B126" s="84" t="s">
        <v>143</v>
      </c>
      <c r="C126" s="85" t="s">
        <v>71</v>
      </c>
      <c r="D126" s="84" t="s">
        <v>29</v>
      </c>
      <c r="E126" s="83">
        <v>4</v>
      </c>
      <c r="F126" s="83"/>
      <c r="G126" s="78"/>
      <c r="H126" s="78"/>
      <c r="I126" s="78"/>
      <c r="J126" s="78"/>
      <c r="K126" s="82"/>
      <c r="L126" s="83"/>
      <c r="M126" s="83"/>
      <c r="N126" s="83"/>
      <c r="O126" s="83"/>
      <c r="P126" s="82"/>
    </row>
    <row r="127" spans="1:16" x14ac:dyDescent="0.2">
      <c r="A127" s="84">
        <v>152</v>
      </c>
      <c r="B127" s="84" t="s">
        <v>143</v>
      </c>
      <c r="C127" s="85" t="s">
        <v>72</v>
      </c>
      <c r="D127" s="84" t="s">
        <v>29</v>
      </c>
      <c r="E127" s="83">
        <v>5</v>
      </c>
      <c r="F127" s="83"/>
      <c r="G127" s="78"/>
      <c r="H127" s="78"/>
      <c r="I127" s="78"/>
      <c r="J127" s="78"/>
      <c r="K127" s="82"/>
      <c r="L127" s="83"/>
      <c r="M127" s="83"/>
      <c r="N127" s="83"/>
      <c r="O127" s="83"/>
      <c r="P127" s="82"/>
    </row>
    <row r="128" spans="1:16" x14ac:dyDescent="0.2">
      <c r="A128" s="84">
        <v>153</v>
      </c>
      <c r="B128" s="84" t="s">
        <v>143</v>
      </c>
      <c r="C128" s="85" t="s">
        <v>73</v>
      </c>
      <c r="D128" s="84" t="s">
        <v>29</v>
      </c>
      <c r="E128" s="83">
        <v>4</v>
      </c>
      <c r="F128" s="83"/>
      <c r="G128" s="78"/>
      <c r="H128" s="78"/>
      <c r="I128" s="78"/>
      <c r="J128" s="87"/>
      <c r="K128" s="82"/>
      <c r="L128" s="83"/>
      <c r="M128" s="83"/>
      <c r="N128" s="83"/>
      <c r="O128" s="83"/>
      <c r="P128" s="82"/>
    </row>
    <row r="129" spans="1:16" x14ac:dyDescent="0.2">
      <c r="A129" s="84">
        <v>154</v>
      </c>
      <c r="B129" s="84" t="s">
        <v>143</v>
      </c>
      <c r="C129" s="85" t="s">
        <v>74</v>
      </c>
      <c r="D129" s="84" t="s">
        <v>29</v>
      </c>
      <c r="E129" s="83">
        <v>1</v>
      </c>
      <c r="F129" s="83"/>
      <c r="G129" s="78"/>
      <c r="H129" s="78"/>
      <c r="I129" s="78"/>
      <c r="J129" s="78"/>
      <c r="K129" s="82"/>
      <c r="L129" s="83"/>
      <c r="M129" s="83"/>
      <c r="N129" s="83"/>
      <c r="O129" s="83"/>
      <c r="P129" s="82"/>
    </row>
    <row r="130" spans="1:16" x14ac:dyDescent="0.2">
      <c r="A130" s="84">
        <v>155</v>
      </c>
      <c r="B130" s="84" t="s">
        <v>143</v>
      </c>
      <c r="C130" s="85" t="s">
        <v>75</v>
      </c>
      <c r="D130" s="84" t="s">
        <v>29</v>
      </c>
      <c r="E130" s="83">
        <v>1</v>
      </c>
      <c r="F130" s="83"/>
      <c r="G130" s="78"/>
      <c r="H130" s="78"/>
      <c r="I130" s="78"/>
      <c r="J130" s="78"/>
      <c r="K130" s="82"/>
      <c r="L130" s="83"/>
      <c r="M130" s="83"/>
      <c r="N130" s="83"/>
      <c r="O130" s="83"/>
      <c r="P130" s="82"/>
    </row>
    <row r="131" spans="1:16" x14ac:dyDescent="0.2">
      <c r="A131" s="84">
        <v>156</v>
      </c>
      <c r="B131" s="84" t="s">
        <v>143</v>
      </c>
      <c r="C131" s="85" t="s">
        <v>76</v>
      </c>
      <c r="D131" s="84" t="s">
        <v>29</v>
      </c>
      <c r="E131" s="83">
        <v>4</v>
      </c>
      <c r="F131" s="83"/>
      <c r="G131" s="78"/>
      <c r="H131" s="78"/>
      <c r="I131" s="78"/>
      <c r="J131" s="87"/>
      <c r="K131" s="82"/>
      <c r="L131" s="83"/>
      <c r="M131" s="83"/>
      <c r="N131" s="83"/>
      <c r="O131" s="83"/>
      <c r="P131" s="82"/>
    </row>
    <row r="132" spans="1:16" x14ac:dyDescent="0.2">
      <c r="A132" s="84">
        <v>157</v>
      </c>
      <c r="B132" s="84" t="s">
        <v>143</v>
      </c>
      <c r="C132" s="85" t="s">
        <v>77</v>
      </c>
      <c r="D132" s="84" t="s">
        <v>29</v>
      </c>
      <c r="E132" s="83">
        <v>1</v>
      </c>
      <c r="F132" s="83"/>
      <c r="G132" s="78"/>
      <c r="H132" s="78"/>
      <c r="I132" s="78"/>
      <c r="J132" s="78"/>
      <c r="K132" s="82"/>
      <c r="L132" s="83"/>
      <c r="M132" s="83"/>
      <c r="N132" s="83"/>
      <c r="O132" s="83"/>
      <c r="P132" s="82"/>
    </row>
    <row r="133" spans="1:16" x14ac:dyDescent="0.2">
      <c r="A133" s="84">
        <v>158</v>
      </c>
      <c r="B133" s="84" t="s">
        <v>143</v>
      </c>
      <c r="C133" s="85" t="s">
        <v>78</v>
      </c>
      <c r="D133" s="84" t="s">
        <v>29</v>
      </c>
      <c r="E133" s="83">
        <v>1</v>
      </c>
      <c r="F133" s="83"/>
      <c r="G133" s="78"/>
      <c r="H133" s="78"/>
      <c r="I133" s="78"/>
      <c r="J133" s="78"/>
      <c r="K133" s="82"/>
      <c r="L133" s="83"/>
      <c r="M133" s="83"/>
      <c r="N133" s="83"/>
      <c r="O133" s="83"/>
      <c r="P133" s="82"/>
    </row>
    <row r="134" spans="1:16" x14ac:dyDescent="0.2">
      <c r="A134" s="84">
        <v>159</v>
      </c>
      <c r="B134" s="84" t="s">
        <v>143</v>
      </c>
      <c r="C134" s="85" t="s">
        <v>79</v>
      </c>
      <c r="D134" s="84" t="s">
        <v>29</v>
      </c>
      <c r="E134" s="83">
        <v>6</v>
      </c>
      <c r="F134" s="83"/>
      <c r="G134" s="78"/>
      <c r="H134" s="78"/>
      <c r="I134" s="78"/>
      <c r="J134" s="87"/>
      <c r="K134" s="82"/>
      <c r="L134" s="83"/>
      <c r="M134" s="83"/>
      <c r="N134" s="83"/>
      <c r="O134" s="83"/>
      <c r="P134" s="82"/>
    </row>
    <row r="135" spans="1:16" x14ac:dyDescent="0.2">
      <c r="A135" s="84">
        <v>160</v>
      </c>
      <c r="B135" s="84" t="s">
        <v>143</v>
      </c>
      <c r="C135" s="85" t="s">
        <v>80</v>
      </c>
      <c r="D135" s="84" t="s">
        <v>29</v>
      </c>
      <c r="E135" s="83">
        <v>4</v>
      </c>
      <c r="F135" s="83"/>
      <c r="G135" s="78"/>
      <c r="H135" s="78"/>
      <c r="I135" s="78"/>
      <c r="J135" s="78"/>
      <c r="K135" s="82"/>
      <c r="L135" s="83"/>
      <c r="M135" s="83"/>
      <c r="N135" s="83"/>
      <c r="O135" s="83"/>
      <c r="P135" s="82"/>
    </row>
    <row r="136" spans="1:16" x14ac:dyDescent="0.2">
      <c r="A136" s="84">
        <v>161</v>
      </c>
      <c r="B136" s="84" t="s">
        <v>143</v>
      </c>
      <c r="C136" s="85" t="s">
        <v>81</v>
      </c>
      <c r="D136" s="84" t="s">
        <v>29</v>
      </c>
      <c r="E136" s="83">
        <v>1</v>
      </c>
      <c r="F136" s="83"/>
      <c r="G136" s="78"/>
      <c r="H136" s="78"/>
      <c r="I136" s="78"/>
      <c r="J136" s="78"/>
      <c r="K136" s="82"/>
      <c r="L136" s="83"/>
      <c r="M136" s="83"/>
      <c r="N136" s="83"/>
      <c r="O136" s="83"/>
      <c r="P136" s="82"/>
    </row>
    <row r="137" spans="1:16" x14ac:dyDescent="0.2">
      <c r="A137" s="84">
        <v>162</v>
      </c>
      <c r="B137" s="84" t="s">
        <v>143</v>
      </c>
      <c r="C137" s="85" t="s">
        <v>67</v>
      </c>
      <c r="D137" s="84" t="s">
        <v>31</v>
      </c>
      <c r="E137" s="83">
        <v>1</v>
      </c>
      <c r="F137" s="83"/>
      <c r="G137" s="78"/>
      <c r="H137" s="78"/>
      <c r="I137" s="78"/>
      <c r="J137" s="87"/>
      <c r="K137" s="82"/>
      <c r="L137" s="83"/>
      <c r="M137" s="83"/>
      <c r="N137" s="83"/>
      <c r="O137" s="83"/>
      <c r="P137" s="82"/>
    </row>
    <row r="138" spans="1:16" ht="25.5" x14ac:dyDescent="0.2">
      <c r="A138" s="84">
        <v>163</v>
      </c>
      <c r="B138" s="84" t="s">
        <v>143</v>
      </c>
      <c r="C138" s="86" t="s">
        <v>82</v>
      </c>
      <c r="D138" s="84" t="s">
        <v>30</v>
      </c>
      <c r="E138" s="83">
        <v>15.7</v>
      </c>
      <c r="F138" s="83"/>
      <c r="G138" s="78"/>
      <c r="H138" s="78"/>
      <c r="I138" s="83"/>
      <c r="J138" s="78"/>
      <c r="K138" s="82"/>
      <c r="L138" s="83"/>
      <c r="M138" s="83"/>
      <c r="N138" s="83"/>
      <c r="O138" s="83"/>
      <c r="P138" s="82"/>
    </row>
    <row r="139" spans="1:16" x14ac:dyDescent="0.2">
      <c r="A139" s="84">
        <v>164</v>
      </c>
      <c r="B139" s="84" t="s">
        <v>143</v>
      </c>
      <c r="C139" s="85" t="s">
        <v>83</v>
      </c>
      <c r="D139" s="84" t="s">
        <v>35</v>
      </c>
      <c r="E139" s="83">
        <f>E138*15</f>
        <v>235.5</v>
      </c>
      <c r="F139" s="83"/>
      <c r="G139" s="78"/>
      <c r="H139" s="78"/>
      <c r="I139" s="78"/>
      <c r="J139" s="78"/>
      <c r="K139" s="82"/>
      <c r="L139" s="83"/>
      <c r="M139" s="83"/>
      <c r="N139" s="83"/>
      <c r="O139" s="83"/>
      <c r="P139" s="82"/>
    </row>
    <row r="140" spans="1:16" ht="15.75" customHeight="1" thickBot="1" x14ac:dyDescent="0.25">
      <c r="A140" s="81"/>
      <c r="B140" s="81"/>
      <c r="C140" s="187" t="s">
        <v>122</v>
      </c>
      <c r="D140" s="187"/>
      <c r="E140" s="187"/>
      <c r="F140" s="187"/>
      <c r="G140" s="187"/>
      <c r="H140" s="187"/>
      <c r="I140" s="187"/>
      <c r="J140" s="187"/>
      <c r="K140" s="188"/>
      <c r="L140" s="80">
        <f>SUM(L16:L139)</f>
        <v>0</v>
      </c>
      <c r="M140" s="79">
        <f>SUM(M16:M139)</f>
        <v>0</v>
      </c>
      <c r="N140" s="79">
        <f>SUM(N16:N139)</f>
        <v>0</v>
      </c>
      <c r="O140" s="79">
        <f>SUM(O16:O139)</f>
        <v>0</v>
      </c>
      <c r="P140" s="79">
        <f>SUM(P16:P139)</f>
        <v>0</v>
      </c>
    </row>
    <row r="141" spans="1:16" x14ac:dyDescent="0.2">
      <c r="A141" s="55"/>
      <c r="B141" s="55"/>
      <c r="C141" s="1"/>
      <c r="D141" s="2"/>
      <c r="E141" s="3"/>
      <c r="F141" s="3"/>
      <c r="G141" s="4"/>
      <c r="H141" s="4"/>
      <c r="I141" s="4"/>
      <c r="J141" s="4"/>
      <c r="K141" s="5"/>
      <c r="L141" s="189"/>
      <c r="M141" s="190"/>
      <c r="N141" s="190"/>
      <c r="O141" s="190"/>
      <c r="P141" s="191"/>
    </row>
    <row r="142" spans="1:16" ht="13.5" thickBot="1" x14ac:dyDescent="0.25">
      <c r="A142" s="55"/>
      <c r="B142" s="55"/>
      <c r="C142" s="6"/>
      <c r="D142" s="7"/>
      <c r="E142" s="8"/>
      <c r="F142" s="8"/>
      <c r="G142" s="9"/>
      <c r="H142" s="9"/>
      <c r="I142" s="9"/>
      <c r="J142" s="9"/>
      <c r="K142" s="10" t="s">
        <v>86</v>
      </c>
      <c r="L142" s="193">
        <f>ROUND(0.03*P140,2)</f>
        <v>0</v>
      </c>
      <c r="M142" s="193"/>
      <c r="N142" s="193">
        <f>ROUND(0.05*N140,2)</f>
        <v>0</v>
      </c>
      <c r="O142" s="193">
        <f>ROUND(0.05*O140,2)</f>
        <v>0</v>
      </c>
      <c r="P142" s="193">
        <f>SUM(L142:O142)</f>
        <v>0</v>
      </c>
    </row>
    <row r="143" spans="1:16" ht="13.5" thickBot="1" x14ac:dyDescent="0.25">
      <c r="A143" s="55"/>
      <c r="B143" s="73"/>
      <c r="C143" s="11"/>
      <c r="D143" s="12"/>
      <c r="E143" s="13"/>
      <c r="F143" s="13"/>
      <c r="G143" s="14"/>
      <c r="H143" s="15"/>
      <c r="I143" s="15"/>
      <c r="J143" s="11"/>
      <c r="K143" s="11" t="s">
        <v>85</v>
      </c>
      <c r="L143" s="194">
        <f>P140+L141+L142</f>
        <v>0</v>
      </c>
      <c r="M143" s="194"/>
      <c r="N143" s="194"/>
      <c r="O143" s="194"/>
      <c r="P143" s="194"/>
    </row>
    <row r="144" spans="1:16" x14ac:dyDescent="0.2">
      <c r="B144" s="55"/>
      <c r="C144" s="16"/>
      <c r="D144" s="17"/>
      <c r="E144" s="18"/>
      <c r="F144" s="18"/>
      <c r="G144" s="19"/>
      <c r="H144" s="20"/>
      <c r="I144" s="20"/>
      <c r="J144" s="16"/>
      <c r="K144" s="16" t="s">
        <v>87</v>
      </c>
      <c r="L144" s="195">
        <f>L143*0.21</f>
        <v>0</v>
      </c>
      <c r="M144" s="195"/>
      <c r="N144" s="195"/>
      <c r="O144" s="195"/>
      <c r="P144" s="195"/>
    </row>
    <row r="145" spans="1:16" x14ac:dyDescent="0.2">
      <c r="A145" s="73"/>
      <c r="B145" s="55"/>
      <c r="C145" s="21"/>
      <c r="D145" s="21"/>
      <c r="E145" s="21"/>
      <c r="F145" s="21"/>
      <c r="G145" s="21"/>
      <c r="H145" s="21"/>
      <c r="I145" s="196" t="s">
        <v>88</v>
      </c>
      <c r="J145" s="196"/>
      <c r="K145" s="197"/>
      <c r="L145" s="198">
        <f>L143+L144</f>
        <v>0</v>
      </c>
      <c r="M145" s="198"/>
      <c r="N145" s="198"/>
      <c r="O145" s="198"/>
      <c r="P145" s="198"/>
    </row>
    <row r="146" spans="1:16" x14ac:dyDescent="0.2">
      <c r="A146" s="73"/>
      <c r="B146" s="163"/>
      <c r="C146" s="57" t="s">
        <v>123</v>
      </c>
      <c r="D146" s="205"/>
      <c r="E146" s="205"/>
      <c r="F146" s="205"/>
      <c r="G146" s="205"/>
      <c r="H146" s="205"/>
      <c r="I146" s="205"/>
      <c r="J146" s="58"/>
      <c r="K146" s="63"/>
      <c r="L146" s="164"/>
      <c r="M146" s="164"/>
      <c r="N146" s="164"/>
      <c r="O146" s="164"/>
      <c r="P146" s="22"/>
    </row>
    <row r="147" spans="1:16" x14ac:dyDescent="0.2">
      <c r="A147" s="73"/>
      <c r="B147" s="167"/>
      <c r="C147" s="59"/>
      <c r="D147" s="185" t="s">
        <v>124</v>
      </c>
      <c r="E147" s="185"/>
      <c r="F147" s="185"/>
      <c r="G147" s="185"/>
      <c r="H147" s="185"/>
      <c r="I147" s="185"/>
      <c r="J147" s="58"/>
      <c r="K147" s="63"/>
      <c r="L147" s="164"/>
      <c r="M147" s="164"/>
      <c r="N147" s="164"/>
      <c r="O147" s="164"/>
      <c r="P147" s="22"/>
    </row>
    <row r="148" spans="1:16" x14ac:dyDescent="0.2">
      <c r="A148" s="73"/>
      <c r="B148" s="167"/>
      <c r="C148" s="186" t="s">
        <v>170</v>
      </c>
      <c r="D148" s="186"/>
      <c r="E148" s="186"/>
      <c r="F148" s="186"/>
      <c r="G148" s="60"/>
      <c r="H148" s="60"/>
      <c r="I148" s="60"/>
      <c r="J148" s="58"/>
      <c r="K148" s="58"/>
      <c r="L148" s="164"/>
      <c r="M148" s="170"/>
      <c r="N148" s="171"/>
      <c r="O148" s="171"/>
      <c r="P148" s="24"/>
    </row>
    <row r="149" spans="1:16" x14ac:dyDescent="0.2">
      <c r="A149" s="73"/>
      <c r="B149" s="167"/>
      <c r="C149" s="59"/>
      <c r="D149" s="59"/>
      <c r="E149" s="61"/>
      <c r="F149" s="60"/>
      <c r="G149" s="60"/>
      <c r="H149" s="60"/>
      <c r="I149" s="60"/>
      <c r="J149" s="58"/>
      <c r="K149" s="58"/>
      <c r="L149" s="164"/>
      <c r="M149" s="170"/>
      <c r="N149" s="171"/>
      <c r="O149" s="171"/>
      <c r="P149" s="24"/>
    </row>
    <row r="150" spans="1:16" x14ac:dyDescent="0.2">
      <c r="A150" s="73"/>
      <c r="B150" s="167"/>
      <c r="C150" s="59"/>
      <c r="D150" s="59"/>
      <c r="E150" s="61"/>
      <c r="F150" s="60"/>
      <c r="G150" s="60"/>
      <c r="H150" s="60"/>
      <c r="I150" s="60"/>
      <c r="J150" s="58"/>
      <c r="K150" s="63"/>
      <c r="L150" s="164"/>
      <c r="M150" s="172"/>
      <c r="N150" s="172"/>
      <c r="O150" s="172"/>
      <c r="P150" s="76"/>
    </row>
    <row r="151" spans="1:16" x14ac:dyDescent="0.2">
      <c r="A151" s="73"/>
      <c r="B151" s="173"/>
      <c r="C151" s="57" t="s">
        <v>125</v>
      </c>
      <c r="D151" s="205"/>
      <c r="E151" s="205"/>
      <c r="F151" s="205"/>
      <c r="G151" s="62"/>
      <c r="H151" s="62"/>
      <c r="I151" s="62"/>
      <c r="J151" s="58"/>
      <c r="K151" s="63"/>
      <c r="L151" s="164"/>
      <c r="M151" s="164"/>
      <c r="N151" s="164"/>
      <c r="O151" s="164"/>
      <c r="P151" s="22"/>
    </row>
    <row r="152" spans="1:16" x14ac:dyDescent="0.2">
      <c r="A152" s="73"/>
      <c r="B152" s="167"/>
      <c r="C152" s="59"/>
      <c r="D152" s="208" t="s">
        <v>124</v>
      </c>
      <c r="E152" s="208"/>
      <c r="F152" s="208"/>
      <c r="G152" s="208"/>
      <c r="H152" s="208"/>
      <c r="I152" s="208"/>
      <c r="J152" s="208"/>
      <c r="K152" s="63"/>
      <c r="L152" s="164"/>
      <c r="M152" s="174"/>
      <c r="N152" s="174"/>
      <c r="O152" s="174"/>
      <c r="P152" s="74"/>
    </row>
    <row r="153" spans="1:16" x14ac:dyDescent="0.2">
      <c r="A153" s="73"/>
      <c r="B153" s="167"/>
      <c r="C153" s="57" t="s">
        <v>126</v>
      </c>
      <c r="D153" s="209"/>
      <c r="E153" s="209"/>
      <c r="F153" s="209"/>
      <c r="G153" s="58"/>
      <c r="H153" s="58"/>
      <c r="I153" s="58"/>
      <c r="J153" s="58"/>
      <c r="K153" s="63"/>
      <c r="L153" s="164"/>
      <c r="M153" s="174"/>
      <c r="N153" s="174"/>
      <c r="O153" s="174"/>
      <c r="P153" s="74"/>
    </row>
    <row r="154" spans="1:16" x14ac:dyDescent="0.2">
      <c r="A154" s="73"/>
      <c r="B154" s="167"/>
      <c r="C154" s="175"/>
      <c r="D154" s="164"/>
      <c r="E154" s="169"/>
      <c r="F154" s="164"/>
      <c r="G154" s="164"/>
      <c r="H154" s="164"/>
      <c r="I154" s="168"/>
      <c r="J154" s="164"/>
      <c r="K154" s="164"/>
      <c r="L154" s="170"/>
      <c r="M154" s="174"/>
      <c r="N154" s="174"/>
      <c r="O154" s="174"/>
      <c r="P154" s="74"/>
    </row>
    <row r="155" spans="1:16" x14ac:dyDescent="0.2">
      <c r="A155" s="73"/>
      <c r="B155" s="202"/>
      <c r="C155" s="203"/>
      <c r="D155" s="164"/>
      <c r="E155" s="169"/>
      <c r="F155" s="164"/>
      <c r="G155" s="164"/>
      <c r="H155" s="164"/>
      <c r="I155" s="176"/>
      <c r="J155" s="177"/>
      <c r="K155" s="177"/>
      <c r="L155" s="170"/>
      <c r="M155" s="174"/>
      <c r="N155" s="174"/>
      <c r="O155" s="174"/>
      <c r="P155" s="74"/>
    </row>
    <row r="156" spans="1:16" x14ac:dyDescent="0.2">
      <c r="A156" s="77"/>
      <c r="B156" s="178"/>
      <c r="C156" s="178"/>
      <c r="D156" s="164"/>
      <c r="E156" s="169"/>
      <c r="F156" s="164"/>
      <c r="G156" s="164"/>
      <c r="H156" s="164"/>
      <c r="I156" s="176"/>
      <c r="J156" s="170"/>
      <c r="K156" s="170"/>
      <c r="L156" s="172"/>
      <c r="M156" s="174"/>
      <c r="N156" s="174"/>
      <c r="O156" s="174"/>
      <c r="P156" s="74"/>
    </row>
    <row r="157" spans="1:16" x14ac:dyDescent="0.2">
      <c r="A157" s="73"/>
      <c r="B157" s="204"/>
      <c r="C157" s="203"/>
      <c r="D157" s="203"/>
      <c r="E157" s="203"/>
      <c r="F157" s="203"/>
      <c r="G157" s="166"/>
      <c r="H157" s="164"/>
      <c r="I157" s="165"/>
      <c r="J157" s="172"/>
      <c r="K157" s="172"/>
      <c r="L157" s="164"/>
      <c r="M157" s="174"/>
      <c r="N157" s="174"/>
      <c r="O157" s="174"/>
      <c r="P157" s="74"/>
    </row>
    <row r="158" spans="1:16" x14ac:dyDescent="0.2">
      <c r="B158" s="179"/>
      <c r="C158" s="179"/>
      <c r="D158" s="179"/>
      <c r="E158" s="180"/>
      <c r="F158" s="180"/>
      <c r="G158" s="180"/>
      <c r="H158" s="180"/>
      <c r="I158" s="180"/>
      <c r="J158" s="180"/>
      <c r="K158" s="180"/>
      <c r="L158" s="181"/>
      <c r="M158" s="180"/>
      <c r="N158" s="180"/>
      <c r="O158" s="180"/>
    </row>
  </sheetData>
  <mergeCells count="29">
    <mergeCell ref="A1:P1"/>
    <mergeCell ref="A2:P2"/>
    <mergeCell ref="A4:H4"/>
    <mergeCell ref="A5:H5"/>
    <mergeCell ref="A6:K6"/>
    <mergeCell ref="Q10:Q13"/>
    <mergeCell ref="H11:K11"/>
    <mergeCell ref="M11:P11"/>
    <mergeCell ref="B155:C155"/>
    <mergeCell ref="B157:F157"/>
    <mergeCell ref="D146:I146"/>
    <mergeCell ref="H10:K10"/>
    <mergeCell ref="M10:P10"/>
    <mergeCell ref="D152:J152"/>
    <mergeCell ref="D153:F153"/>
    <mergeCell ref="D151:F151"/>
    <mergeCell ref="O7:P7"/>
    <mergeCell ref="O8:P8"/>
    <mergeCell ref="A9:C9"/>
    <mergeCell ref="D147:I147"/>
    <mergeCell ref="C148:F148"/>
    <mergeCell ref="C140:K140"/>
    <mergeCell ref="L141:P141"/>
    <mergeCell ref="O9:P9"/>
    <mergeCell ref="L142:P142"/>
    <mergeCell ref="L143:P143"/>
    <mergeCell ref="L144:P144"/>
    <mergeCell ref="I145:K145"/>
    <mergeCell ref="L145:P1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Stende Velas telpa 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Jana Horste</cp:lastModifiedBy>
  <dcterms:created xsi:type="dcterms:W3CDTF">2020-10-28T12:52:05Z</dcterms:created>
  <dcterms:modified xsi:type="dcterms:W3CDTF">2021-06-07T10:32:27Z</dcterms:modified>
</cp:coreProperties>
</file>