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isvaris.lv/webdav/wordstorage/"/>
    </mc:Choice>
  </mc:AlternateContent>
  <bookViews>
    <workbookView xWindow="-108" yWindow="-108" windowWidth="23256" windowHeight="12456" activeTab="0"/>
  </bookViews>
  <sheets>
    <sheet name="PAŠVALDĪBAS_01.01.2026." sheetId="5" r:id="rId3"/>
    <sheet name="PRIVĀTĀS IZGL_IEST_01.01.2026." sheetId="4" r:id="rId4"/>
  </sheets>
  <definedNames/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9" i="5" l="1"/>
</calcChain>
</file>

<file path=xl/sharedStrings.xml><?xml version="1.0" encoding="utf-8"?>
<sst xmlns="http://schemas.openxmlformats.org/spreadsheetml/2006/main" count="102" uniqueCount="76">
  <si>
    <t>1.pielikums</t>
  </si>
  <si>
    <t xml:space="preserve">Iestādes nosaukums </t>
  </si>
  <si>
    <r>
      <rPr>
        <b/>
        <sz val="8"/>
        <rFont val="Verdana"/>
        <family val="2"/>
        <charset val="186"/>
      </rPr>
      <t xml:space="preserve">Izdevumi pavisam </t>
    </r>
    <r>
      <rPr>
        <sz val="8"/>
        <rFont val="Verdana"/>
        <family val="2"/>
        <charset val="186"/>
      </rPr>
      <t xml:space="preserve">(SUM(4:19)) </t>
    </r>
  </si>
  <si>
    <t>Pakalpojumu apmaksa</t>
  </si>
  <si>
    <r>
      <rPr>
        <b/>
        <sz val="7"/>
        <rFont val="Verdana"/>
        <family val="2"/>
        <charset val="186"/>
      </rPr>
      <t>Krājumi, materiāli, energoresursi, preces, biroja preces un inventārs,</t>
    </r>
    <r>
      <rPr>
        <sz val="7"/>
        <rFont val="Verdana"/>
        <family val="2"/>
        <charset val="186"/>
      </rPr>
      <t xml:space="preserve"> kurus neuzskaita pamatkapitāla veidošanā</t>
    </r>
  </si>
  <si>
    <t>Izdevumi periodikas iegādei</t>
  </si>
  <si>
    <t>Bibliotēku krājumi</t>
  </si>
  <si>
    <t>Pasta, telefona un citi sakaru pakalpojumi</t>
  </si>
  <si>
    <t>Izdevumi par komunālajiem pakalpojumiem</t>
  </si>
  <si>
    <t>Informācijas tehnoloģiju pakalpojumi</t>
  </si>
  <si>
    <t>Izdevumi par dažādām precēm un inventāru</t>
  </si>
  <si>
    <t>Zāles, ķimikālijas, laboratorijas preces, medicīniskās ierīces</t>
  </si>
  <si>
    <t>Iestāžu uzturēšanas materiāli un preces</t>
  </si>
  <si>
    <t>Mācību līdzekļi un materiāli</t>
  </si>
  <si>
    <t>gadā</t>
  </si>
  <si>
    <t>mēnesī</t>
  </si>
  <si>
    <t>Pirmsskolas izglītība</t>
  </si>
  <si>
    <t xml:space="preserve">Talsu PII "Sprīdītis"   </t>
  </si>
  <si>
    <t xml:space="preserve">Talsu PII "Saulīte"    </t>
  </si>
  <si>
    <t xml:space="preserve">Talsu PII "Zvaniņš"   </t>
  </si>
  <si>
    <t>Talsu PII "Pīlādzītis"</t>
  </si>
  <si>
    <t>Sabiles PII "Vīnodziņa"</t>
  </si>
  <si>
    <t>Valdemārpils PII "Saulstariņš"</t>
  </si>
  <si>
    <t>Pastendes PII "Ķipars"</t>
  </si>
  <si>
    <t>Laidzes PII "Papardīte"</t>
  </si>
  <si>
    <t>Laucienes PII "Bitīte"</t>
  </si>
  <si>
    <t>Vandzenes PII "Zīlīte"</t>
  </si>
  <si>
    <t>Talsu PII "Kastanītis"</t>
  </si>
  <si>
    <t xml:space="preserve">Rojas PII "Zelta Zivtiņa"   </t>
  </si>
  <si>
    <t xml:space="preserve">Mērsraga PII "Dārta"   </t>
  </si>
  <si>
    <t xml:space="preserve">Dundagas PII "Kurzemīte"   </t>
  </si>
  <si>
    <t>Vispārējā izglītība</t>
  </si>
  <si>
    <t>Talsu pamatskola</t>
  </si>
  <si>
    <t>Talsu Valsts ģimnāzija</t>
  </si>
  <si>
    <t>Talsu 2.vidusskola</t>
  </si>
  <si>
    <t>Talsu novada vidusskola</t>
  </si>
  <si>
    <t>Sabiles pamatskola</t>
  </si>
  <si>
    <t>Stendes pamatskola</t>
  </si>
  <si>
    <t>Valdemārpils vidusskola</t>
  </si>
  <si>
    <t>Pastendes pamatskola</t>
  </si>
  <si>
    <t>Laucienes pamatskola</t>
  </si>
  <si>
    <t>Lībagu sākumskola</t>
  </si>
  <si>
    <t>Rojas vidusskola</t>
  </si>
  <si>
    <t>Mērsraga vidusskola</t>
  </si>
  <si>
    <t>Dundagas vidusskola</t>
  </si>
  <si>
    <t>Kopā pavisam:</t>
  </si>
  <si>
    <r>
      <rPr>
        <b/>
        <sz val="7"/>
        <rFont val="Verdana"/>
        <family val="2"/>
        <charset val="186"/>
      </rPr>
      <t xml:space="preserve">Atalgojums </t>
    </r>
    <r>
      <rPr>
        <sz val="7"/>
        <rFont val="Verdana"/>
        <family val="2"/>
        <charset val="186"/>
      </rPr>
      <t>(</t>
    </r>
    <r>
      <rPr>
        <u val="single"/>
        <sz val="7"/>
        <rFont val="Verdana"/>
        <family val="2"/>
        <charset val="186"/>
      </rPr>
      <t>izņemot</t>
    </r>
    <r>
      <rPr>
        <sz val="7"/>
        <rFont val="Verdana"/>
        <family val="2"/>
        <charset val="186"/>
      </rPr>
      <t xml:space="preserve"> valsts budžeta finansējumu, prēmijas un naudas balvas EKK 1148, EKK 1170)</t>
    </r>
  </si>
  <si>
    <r>
      <rPr>
        <b/>
        <sz val="7"/>
        <rFont val="Verdana"/>
        <family val="2"/>
        <charset val="186"/>
      </rPr>
      <t>VSAOI, pabalsti un kompensācijas</t>
    </r>
    <r>
      <rPr>
        <sz val="7"/>
        <rFont val="Verdana"/>
        <family val="2"/>
        <charset val="186"/>
      </rPr>
      <t xml:space="preserve"> (</t>
    </r>
    <r>
      <rPr>
        <u val="single"/>
        <sz val="7"/>
        <rFont val="Verdana"/>
        <family val="2"/>
        <charset val="186"/>
      </rPr>
      <t>izņemot</t>
    </r>
    <r>
      <rPr>
        <sz val="7"/>
        <rFont val="Verdana"/>
        <family val="2"/>
        <charset val="186"/>
      </rPr>
      <t xml:space="preserve"> valsts budžeta finansējumu, VSAOI no EKK 1148, EKK 1170)</t>
    </r>
  </si>
  <si>
    <r>
      <rPr>
        <b/>
        <sz val="7"/>
        <rFont val="Verdana"/>
        <family val="2"/>
        <charset val="186"/>
      </rPr>
      <t xml:space="preserve">Mācību, darba un dienesta komandējumi, dienesta, darba braucieni </t>
    </r>
    <r>
      <rPr>
        <sz val="7"/>
        <rFont val="Verdana"/>
        <family val="2"/>
        <charset val="186"/>
      </rPr>
      <t>(</t>
    </r>
    <r>
      <rPr>
        <u val="single"/>
        <sz val="7"/>
        <rFont val="Verdana"/>
        <family val="2"/>
        <charset val="186"/>
      </rPr>
      <t>izņemot</t>
    </r>
    <r>
      <rPr>
        <sz val="7"/>
        <rFont val="Verdana"/>
        <family val="2"/>
        <charset val="186"/>
      </rPr>
      <t xml:space="preserve"> ārvalstu mācību, darba un dienesta komandējumus EKK 2120)</t>
    </r>
  </si>
  <si>
    <r>
      <t xml:space="preserve">Dažādi pakalpojumi </t>
    </r>
    <r>
      <rPr>
        <sz val="7"/>
        <rFont val="Verdana"/>
        <family val="2"/>
        <charset val="186"/>
      </rPr>
      <t>(</t>
    </r>
    <r>
      <rPr>
        <u val="single"/>
        <sz val="7"/>
        <rFont val="Verdana"/>
        <family val="2"/>
        <charset val="186"/>
      </rPr>
      <t>izņemot</t>
    </r>
    <r>
      <rPr>
        <sz val="7"/>
        <rFont val="Verdana"/>
        <family val="2"/>
        <charset val="186"/>
      </rPr>
      <t xml:space="preserve"> izdevumus par transporta pakalpojumiem EKK 2233)</t>
    </r>
  </si>
  <si>
    <r>
      <rPr>
        <b/>
        <sz val="7"/>
        <rFont val="Verdana"/>
        <family val="2"/>
        <charset val="186"/>
      </rPr>
      <t xml:space="preserve">Remontdarbi un iestāžu uzturēšanas pakalpojumi </t>
    </r>
    <r>
      <rPr>
        <sz val="7"/>
        <rFont val="Verdana"/>
        <family val="2"/>
        <charset val="186"/>
      </rPr>
      <t>(</t>
    </r>
    <r>
      <rPr>
        <u val="single"/>
        <sz val="7"/>
        <rFont val="Verdana"/>
        <family val="2"/>
        <charset val="186"/>
      </rPr>
      <t>izņemot</t>
    </r>
    <r>
      <rPr>
        <sz val="7"/>
        <rFont val="Verdana"/>
        <family val="2"/>
        <charset val="186"/>
      </rPr>
      <t xml:space="preserve"> kapitālo remontu EKK 2241)</t>
    </r>
  </si>
  <si>
    <r>
      <rPr>
        <b/>
        <sz val="7"/>
        <rFont val="Verdana"/>
        <family val="2"/>
        <charset val="186"/>
      </rPr>
      <t xml:space="preserve">Īres un nomas maksa </t>
    </r>
    <r>
      <rPr>
        <sz val="7"/>
        <rFont val="Verdana"/>
        <family val="2"/>
        <charset val="186"/>
      </rPr>
      <t>(</t>
    </r>
    <r>
      <rPr>
        <u val="single"/>
        <sz val="7"/>
        <rFont val="Verdana"/>
        <family val="2"/>
        <charset val="186"/>
      </rPr>
      <t>izņemot</t>
    </r>
    <r>
      <rPr>
        <sz val="7"/>
        <rFont val="Verdana"/>
        <family val="2"/>
        <charset val="186"/>
      </rPr>
      <t xml:space="preserve"> transportlīdzekļu nomas maksu EKK 2262)</t>
    </r>
  </si>
  <si>
    <r>
      <rPr>
        <b/>
        <sz val="7"/>
        <rFont val="Verdana"/>
        <family val="2"/>
        <charset val="186"/>
      </rPr>
      <t xml:space="preserve">Kurināmais un enerģētiskie materiāli </t>
    </r>
    <r>
      <rPr>
        <sz val="7"/>
        <rFont val="Verdana"/>
        <family val="2"/>
        <charset val="186"/>
      </rPr>
      <t>(</t>
    </r>
    <r>
      <rPr>
        <u val="single"/>
        <sz val="7"/>
        <rFont val="Verdana"/>
        <family val="2"/>
        <charset val="186"/>
      </rPr>
      <t>izņemot</t>
    </r>
    <r>
      <rPr>
        <sz val="7"/>
        <rFont val="Verdana"/>
        <family val="2"/>
        <charset val="186"/>
      </rPr>
      <t xml:space="preserve"> degvielas izdevumus EKK 2322)</t>
    </r>
  </si>
  <si>
    <r>
      <rPr>
        <b/>
        <sz val="7"/>
        <rFont val="Verdana"/>
        <family val="2"/>
        <charset val="186"/>
      </rPr>
      <t xml:space="preserve">Aprūpē un apgādē esošo personu uzturēšana </t>
    </r>
    <r>
      <rPr>
        <sz val="7"/>
        <rFont val="Verdana"/>
        <family val="2"/>
        <charset val="186"/>
      </rPr>
      <t>(</t>
    </r>
    <r>
      <rPr>
        <u val="single"/>
        <sz val="7"/>
        <rFont val="Verdana"/>
        <family val="2"/>
        <charset val="186"/>
      </rPr>
      <t>t.sk.</t>
    </r>
    <r>
      <rPr>
        <sz val="7"/>
        <rFont val="Verdana"/>
        <family val="2"/>
        <charset val="186"/>
      </rPr>
      <t xml:space="preserve"> ēdināšanas izdevumi EKK 2363 1.-4. klasei, </t>
    </r>
    <r>
      <rPr>
        <u val="single"/>
        <sz val="7"/>
        <rFont val="Verdana"/>
        <family val="2"/>
        <charset val="186"/>
      </rPr>
      <t>izņemot</t>
    </r>
    <r>
      <rPr>
        <sz val="7"/>
        <rFont val="Verdana"/>
        <family val="2"/>
        <charset val="186"/>
      </rPr>
      <t xml:space="preserve"> ēdin. izdev. PII, spec. PII un visp.izgl.iestādēs no 5.klases)</t>
    </r>
  </si>
  <si>
    <r>
      <rPr>
        <b/>
        <sz val="7"/>
        <rFont val="Verdana"/>
        <family val="2"/>
        <charset val="186"/>
      </rPr>
      <t xml:space="preserve">Aprūpē un apgādē esošo personu uzturēšana </t>
    </r>
    <r>
      <rPr>
        <sz val="7"/>
        <rFont val="Verdana"/>
        <family val="2"/>
        <charset val="186"/>
      </rPr>
      <t>(</t>
    </r>
    <r>
      <rPr>
        <u val="single"/>
        <sz val="7"/>
        <rFont val="Verdana"/>
        <family val="2"/>
        <charset val="186"/>
      </rPr>
      <t>izņemot</t>
    </r>
    <r>
      <rPr>
        <sz val="7"/>
        <rFont val="Verdana"/>
        <family val="2"/>
        <charset val="186"/>
      </rPr>
      <t xml:space="preserve"> ēdināšanas izdevumus)</t>
    </r>
  </si>
  <si>
    <r>
      <rPr>
        <b/>
        <sz val="8"/>
        <color theme="1"/>
        <rFont val="Verdana"/>
        <family val="2"/>
        <charset val="186"/>
      </rPr>
      <t xml:space="preserve">Izdevumi pavisam </t>
    </r>
    <r>
      <rPr>
        <sz val="8"/>
        <color theme="1"/>
        <rFont val="Verdana"/>
        <family val="2"/>
        <charset val="186"/>
      </rPr>
      <t xml:space="preserve">(SUM(4:19)) </t>
    </r>
  </si>
  <si>
    <t>2.pielikums</t>
  </si>
  <si>
    <t>Talsu pilsētas skola ar zemākajām viena izglītojamā izmaksām (bez 1.-4.klases ēdināšanas līdzfinansējuma)</t>
  </si>
  <si>
    <t>Faktiskās izmaksas uz vienu izglītojamo (vidēji)</t>
  </si>
  <si>
    <t>Sagatavotājs</t>
  </si>
  <si>
    <r>
      <t>Faktiskās izmaksas uz vienu izglītojamo</t>
    </r>
    <r>
      <rPr>
        <sz val="8"/>
        <color rgb="FFFF0000"/>
        <rFont val="Verdana"/>
        <family val="2"/>
        <charset val="186"/>
      </rPr>
      <t xml:space="preserve"> </t>
    </r>
    <r>
      <rPr>
        <sz val="8"/>
        <rFont val="Verdana"/>
        <family val="2"/>
        <charset val="186"/>
      </rPr>
      <t>(vidēji)</t>
    </r>
  </si>
  <si>
    <t>Virbu PII "Zīļuks"</t>
  </si>
  <si>
    <t>liene.ugrika@talsi.lv</t>
  </si>
  <si>
    <t>Liene Ugrika, 20227387</t>
  </si>
  <si>
    <t>Domes priekšsēdētājs                                    A.Bērziņš</t>
  </si>
  <si>
    <t>Aprēķins veikts pēc 2025.gada naudas plūsmas izdevumiem, pamatojoties uz Ministru kabineta 28.06.2016. noteikumu Nr.418 "Kārtība, kādā veicami pašvaldību savstarpējie norēķini par izglītības iestāžu sniegtajiem pakalpojumiem" 9.punktu, neiekļaujot 1.-4.klašu ēdināšanas izmaksas</t>
  </si>
  <si>
    <t xml:space="preserve">Izglītojamā izmaksas periodam no 2026. gada 1. janvāra līdz 2026. gada 31. augustam, kādā apmērā Talsu novada pašvaldība piedalās privāto izglītības iestāžu finansēšanā </t>
  </si>
  <si>
    <t>Aprēķins veikts pēc 2025.gada naudas plūsmas izdevumiem, pamatojoties uz Ministru kabineta 28.06.2016. noteikumu Nr.418 "Kārtība, kādā veicami pašvaldību savstarpējie norēķini par izglītības iestāžu sniegtajiem pakalpojumiem" 9.punktu.</t>
  </si>
  <si>
    <t xml:space="preserve">Izglītojamā izmaksas Talsu novada pašvaldības dibinātajās izglītības iestādēs periodam no 2026. gada 1. janvāra līdz 2026. gada 31. augustam </t>
  </si>
  <si>
    <r>
      <t xml:space="preserve">Skolēnu / audzēkņu skaits 01.01. 2026. </t>
    </r>
    <r>
      <rPr>
        <sz val="7"/>
        <rFont val="Verdana"/>
        <family val="2"/>
        <charset val="186"/>
      </rPr>
      <t>(avots: Valsts Izglītības Informācijas Sistēma)</t>
    </r>
  </si>
  <si>
    <r>
      <rPr>
        <b/>
        <sz val="7"/>
        <rFont val="Verdana"/>
        <family val="2"/>
        <charset val="186"/>
      </rPr>
      <t xml:space="preserve">Remontdarbi un iestāžu uzturēšanas pakalpojumi </t>
    </r>
    <r>
      <rPr>
        <sz val="7"/>
        <rFont val="Verdana"/>
        <family val="2"/>
        <charset val="186"/>
      </rPr>
      <t>(</t>
    </r>
    <r>
      <rPr>
        <u val="single"/>
        <sz val="7"/>
        <rFont val="Verdana"/>
        <family val="2"/>
        <charset val="186"/>
      </rPr>
      <t>izņemot</t>
    </r>
    <r>
      <rPr>
        <sz val="7"/>
        <rFont val="Verdana"/>
        <family val="2"/>
        <charset val="186"/>
      </rPr>
      <t xml:space="preserve"> kapitālo remontu EKK 5250)</t>
    </r>
  </si>
  <si>
    <t>Rojas vidusskolas PII grupas</t>
  </si>
  <si>
    <t>Lībagu sākumskolas PII grupas</t>
  </si>
  <si>
    <t>Stendes pamatskolas PII grupas</t>
  </si>
  <si>
    <t>Laucienes pamatskolas Dursupe PII grupas</t>
  </si>
  <si>
    <t>Talsu novada pašvaldības domes 26.02.2026. lēmumam Nr.41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</si>
</sst>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25">
    <font>
      <sz val="11"/>
      <color theme="1"/>
      <name val="Calibri"/>
      <family val="2"/>
      <charset val="186"/>
      <scheme val="minor"/>
    </font>
    <font>
      <sz val="10"/>
      <color theme="1"/>
      <name val="Arial"/>
      <family val="2"/>
    </font>
    <font>
      <sz val="7"/>
      <name val="Verdana"/>
      <family val="2"/>
      <charset val="186"/>
    </font>
    <font>
      <b/>
      <sz val="7"/>
      <name val="Verdana"/>
      <family val="2"/>
      <charset val="186"/>
    </font>
    <font>
      <b/>
      <sz val="11"/>
      <name val="Verdana"/>
      <family val="2"/>
      <charset val="186"/>
    </font>
    <font>
      <sz val="8"/>
      <name val="Verdana"/>
      <family val="2"/>
      <charset val="186"/>
    </font>
    <font>
      <b/>
      <sz val="8"/>
      <name val="Verdana"/>
      <family val="2"/>
      <charset val="186"/>
    </font>
    <font>
      <sz val="6.5"/>
      <name val="Verdana"/>
      <family val="2"/>
      <charset val="186"/>
    </font>
    <font>
      <i/>
      <sz val="6"/>
      <name val="Verdana"/>
      <family val="2"/>
      <charset val="186"/>
    </font>
    <font>
      <sz val="11"/>
      <name val="Calibri"/>
      <family val="2"/>
      <scheme val="minor"/>
    </font>
    <font>
      <u val="single"/>
      <sz val="7"/>
      <name val="Verdana"/>
      <family val="2"/>
      <charset val="186"/>
    </font>
    <font>
      <i/>
      <sz val="9"/>
      <name val="Verdana"/>
      <family val="2"/>
      <charset val="186"/>
    </font>
    <font>
      <sz val="11"/>
      <color rgb="FFFF0000"/>
      <name val="Calibri"/>
      <family val="2"/>
      <scheme val="minor"/>
    </font>
    <font>
      <sz val="11"/>
      <color rgb="FF00B0F0"/>
      <name val="Calibri"/>
      <family val="2"/>
      <scheme val="minor"/>
    </font>
    <font>
      <sz val="8"/>
      <color theme="1"/>
      <name val="Verdana"/>
      <family val="2"/>
      <charset val="186"/>
    </font>
    <font>
      <b/>
      <sz val="8"/>
      <color theme="1"/>
      <name val="Verdana"/>
      <family val="2"/>
      <charset val="186"/>
    </font>
    <font>
      <sz val="6"/>
      <color theme="1"/>
      <name val="Verdana"/>
      <family val="2"/>
      <charset val="186"/>
    </font>
    <font>
      <sz val="6"/>
      <name val="Verdana"/>
      <family val="2"/>
      <charset val="186"/>
    </font>
    <font>
      <sz val="7"/>
      <color theme="1"/>
      <name val="Verdana"/>
      <family val="2"/>
      <charset val="186"/>
    </font>
    <font>
      <b/>
      <sz val="7"/>
      <color rgb="FFFF0000"/>
      <name val="Verdana"/>
      <family val="2"/>
      <charset val="186"/>
    </font>
    <font>
      <sz val="7"/>
      <color rgb="FFFF0000"/>
      <name val="Verdana"/>
      <family val="2"/>
      <charset val="186"/>
    </font>
    <font>
      <i/>
      <sz val="8"/>
      <name val="Verdana"/>
      <family val="2"/>
      <charset val="186"/>
    </font>
    <font>
      <sz val="8"/>
      <color rgb="FFFF0000"/>
      <name val="Verdana"/>
      <family val="2"/>
      <charset val="186"/>
    </font>
    <font>
      <sz val="12"/>
      <color theme="1"/>
      <name val="Times New Roman"/>
      <family val="1"/>
      <charset val="186"/>
    </font>
    <font>
      <u val="single"/>
      <sz val="11"/>
      <color theme="10"/>
      <name val="Calibri"/>
      <family val="2"/>
      <charset val="186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149999022484"/>
        <bgColor indexed="64"/>
      </patternFill>
    </fill>
    <fill>
      <patternFill patternType="solid">
        <fgColor theme="0" tint="-0.349139988422394"/>
        <bgColor indexed="64"/>
      </patternFill>
    </fill>
  </fills>
  <borders count="62">
    <border>
      <left/>
      <right/>
      <top/>
      <bottom/>
      <diagonal/>
    </border>
    <border>
      <left/>
      <right/>
      <top style="medium">
        <color auto="1"/>
      </top>
      <bottom style="thin">
        <color auto="1"/>
      </bottom>
    </border>
    <border>
      <left style="thin">
        <color auto="1"/>
      </left>
      <right/>
      <top style="medium">
        <color auto="1"/>
      </top>
      <bottom style="thin">
        <color auto="1"/>
      </bottom>
    </border>
    <border>
      <left/>
      <right style="thin">
        <color auto="1"/>
      </right>
      <top/>
      <bottom style="thin">
        <color auto="1"/>
      </bottom>
    </border>
    <border>
      <left/>
      <right style="thin">
        <color auto="1"/>
      </right>
      <top/>
      <bottom/>
    </border>
    <border>
      <left/>
      <right style="thin">
        <color auto="1"/>
      </right>
      <top style="medium">
        <color auto="1"/>
      </top>
      <bottom/>
    </border>
    <border>
      <left style="medium">
        <color auto="1"/>
      </left>
      <right style="medium">
        <color auto="1"/>
      </right>
      <top/>
      <bottom style="thin">
        <color auto="1"/>
      </bottom>
    </border>
    <border>
      <left style="medium">
        <color auto="1"/>
      </left>
      <right style="medium">
        <color auto="1"/>
      </right>
      <top/>
      <bottom/>
    </border>
    <border>
      <left style="medium">
        <color auto="1"/>
      </left>
      <right style="medium">
        <color auto="1"/>
      </right>
      <top style="medium">
        <color auto="1"/>
      </top>
      <bottom/>
    </border>
    <border>
      <left/>
      <right/>
      <top style="medium">
        <color auto="1"/>
      </top>
      <bottom/>
    </border>
    <border>
      <left style="thin">
        <color auto="1"/>
      </left>
      <right/>
      <top/>
      <bottom style="thin">
        <color auto="1"/>
      </bottom>
    </border>
    <border>
      <left style="thin">
        <color auto="1"/>
      </left>
      <right/>
      <top/>
      <bottom/>
    </border>
    <border>
      <left style="thin">
        <color auto="1"/>
      </left>
      <right/>
      <top style="thin">
        <color auto="1"/>
      </top>
      <bottom/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/>
      <right style="thin">
        <color auto="1"/>
      </right>
      <top style="medium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</border>
    <border>
      <left style="medium">
        <color auto="1"/>
      </left>
      <right style="thin">
        <color auto="1"/>
      </right>
      <top/>
      <bottom style="medium">
        <color auto="1"/>
      </bottom>
    </border>
    <border>
      <left style="thin">
        <color auto="1"/>
      </left>
      <right style="thin">
        <color auto="1"/>
      </right>
      <top/>
      <bottom style="medium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/>
      <right style="thin">
        <color auto="1"/>
      </right>
      <top/>
      <bottom style="medium">
        <color auto="1"/>
      </bottom>
    </border>
    <border>
      <left/>
      <right/>
      <top/>
      <bottom style="medium">
        <color auto="1"/>
      </bottom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</border>
    <border>
      <left style="medium">
        <color auto="1"/>
      </left>
      <right/>
      <top/>
      <bottom style="medium">
        <color auto="1"/>
      </bottom>
    </border>
    <border>
      <left style="medium">
        <color auto="1"/>
      </left>
      <right/>
      <top style="medium">
        <color auto="1"/>
      </top>
      <bottom style="medium">
        <color auto="1"/>
      </bottom>
    </border>
    <border>
      <left style="medium">
        <color auto="1"/>
      </left>
      <right/>
      <top style="medium">
        <color auto="1"/>
      </top>
      <bottom style="thin">
        <color auto="1"/>
      </bottom>
    </border>
    <border>
      <left style="medium">
        <color auto="1"/>
      </left>
      <right/>
      <top style="thin">
        <color auto="1"/>
      </top>
      <bottom style="thin">
        <color auto="1"/>
      </bottom>
    </border>
    <border>
      <left style="medium">
        <color auto="1"/>
      </left>
      <right/>
      <top style="thin">
        <color auto="1"/>
      </top>
      <bottom style="medium">
        <color auto="1"/>
      </bottom>
    </border>
    <border>
      <left style="medium">
        <color auto="1"/>
      </left>
      <right style="medium">
        <color auto="1"/>
      </right>
      <top/>
      <bottom style="medium">
        <color auto="1"/>
      </bottom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</border>
    <border>
      <left style="medium">
        <color auto="1"/>
      </left>
      <right/>
      <top/>
      <bottom style="thin">
        <color auto="1"/>
      </bottom>
    </border>
    <border>
      <left style="medium">
        <color auto="1"/>
      </left>
      <right/>
      <top style="thin">
        <color auto="1"/>
      </top>
      <bottom/>
    </border>
    <border>
      <left style="medium">
        <color auto="1"/>
      </left>
      <right style="medium">
        <color auto="1"/>
      </right>
      <top style="thin">
        <color auto="1"/>
      </top>
      <bottom/>
    </border>
    <border>
      <left/>
      <right style="thin">
        <color auto="1"/>
      </right>
      <top style="medium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</border>
    <border>
      <left style="thin">
        <color auto="1"/>
      </left>
      <right/>
      <top style="medium">
        <color auto="1"/>
      </top>
      <bottom style="medium">
        <color auto="1"/>
      </bottom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</border>
    <border>
      <left style="medium">
        <color auto="1"/>
      </left>
      <right style="thin">
        <color auto="1"/>
      </right>
      <top/>
      <bottom style="thin">
        <color auto="1"/>
      </bottom>
    </border>
    <border>
      <left style="thin">
        <color auto="1"/>
      </left>
      <right style="medium">
        <color auto="1"/>
      </right>
      <top/>
      <bottom style="thin">
        <color auto="1"/>
      </bottom>
    </border>
    <border>
      <left/>
      <right style="thin">
        <color auto="1"/>
      </right>
      <top style="thin">
        <color auto="1"/>
      </top>
      <bottom/>
    </border>
    <border>
      <left style="medium">
        <color auto="1"/>
      </left>
      <right style="thin">
        <color auto="1"/>
      </right>
      <top style="thin">
        <color auto="1"/>
      </top>
      <bottom/>
    </border>
    <border>
      <left style="thin">
        <color auto="1"/>
      </left>
      <right style="medium">
        <color auto="1"/>
      </right>
      <top style="thin">
        <color auto="1"/>
      </top>
      <bottom/>
    </border>
    <border>
      <left/>
      <right style="thin">
        <color auto="1"/>
      </right>
      <top style="thin">
        <color auto="1"/>
      </top>
      <bottom style="medium">
        <color auto="1"/>
      </bottom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 style="thin">
        <color auto="1"/>
      </left>
      <right style="thin">
        <color auto="1"/>
      </right>
      <top/>
      <bottom/>
    </border>
    <border>
      <left style="thin">
        <color auto="1"/>
      </left>
      <right style="thin">
        <color auto="1"/>
      </right>
      <top/>
      <bottom style="thin">
        <color auto="1"/>
      </bottom>
    </border>
    <border>
      <left style="medium">
        <color auto="1"/>
      </left>
      <right/>
      <top style="medium">
        <color auto="1"/>
      </top>
      <bottom/>
    </border>
    <border>
      <left style="medium">
        <color auto="1"/>
      </left>
      <right/>
      <top/>
      <bottom/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/>
      <top style="thin">
        <color auto="1"/>
      </top>
      <bottom style="thin">
        <color auto="1"/>
      </bottom>
    </border>
    <border>
      <left style="medium">
        <color auto="1"/>
      </left>
      <right style="thin">
        <color auto="1"/>
      </right>
      <top style="medium">
        <color auto="1"/>
      </top>
      <bottom/>
    </border>
    <border>
      <left style="medium">
        <color auto="1"/>
      </left>
      <right style="thin">
        <color auto="1"/>
      </right>
      <top/>
      <bottom/>
    </border>
    <border>
      <left style="thin">
        <color auto="1"/>
      </left>
      <right style="thin">
        <color auto="1"/>
      </right>
      <top style="medium">
        <color auto="1"/>
      </top>
      <bottom/>
    </border>
  </borders>
  <cellStyleXfs count="22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0" fillId="0" borderId="0">
      <alignment/>
      <protection/>
    </xf>
    <xf numFmtId="0" fontId="24" fillId="0" borderId="0" applyNumberFormat="0" applyFill="0" applyBorder="0" applyAlignment="0" applyProtection="0"/>
  </cellStyleXfs>
  <cellXfs count="154">
    <xf numFmtId="0" fontId="0" fillId="0" borderId="0" xfId="0"/>
    <xf numFmtId="0" fontId="6" fillId="0" borderId="1" xfId="20" applyFont="1" applyBorder="1" applyAlignment="1">
      <alignment horizontal="center" vertical="center"/>
      <protection/>
    </xf>
    <xf numFmtId="0" fontId="6" fillId="0" borderId="2" xfId="20" applyFont="1" applyBorder="1" applyAlignment="1">
      <alignment horizontal="center" vertical="center"/>
      <protection/>
    </xf>
    <xf numFmtId="0" fontId="5" fillId="0" borderId="3" xfId="20" applyFont="1" applyBorder="1" applyAlignment="1">
      <alignment horizontal="center" vertical="center" wrapText="1"/>
      <protection/>
    </xf>
    <xf numFmtId="0" fontId="5" fillId="0" borderId="4" xfId="20" applyFont="1" applyBorder="1" applyAlignment="1">
      <alignment horizontal="center" vertical="center" wrapText="1"/>
      <protection/>
    </xf>
    <xf numFmtId="0" fontId="5" fillId="0" borderId="5" xfId="20" applyFont="1" applyBorder="1" applyAlignment="1">
      <alignment horizontal="center" vertical="center" wrapText="1"/>
      <protection/>
    </xf>
    <xf numFmtId="0" fontId="6" fillId="0" borderId="6" xfId="20" applyFont="1" applyBorder="1" applyAlignment="1">
      <alignment horizontal="center" vertical="center" wrapText="1"/>
      <protection/>
    </xf>
    <xf numFmtId="0" fontId="6" fillId="0" borderId="7" xfId="20" applyFont="1" applyBorder="1" applyAlignment="1">
      <alignment horizontal="center" vertical="center" wrapText="1"/>
      <protection/>
    </xf>
    <xf numFmtId="0" fontId="6" fillId="0" borderId="8" xfId="20" applyFont="1" applyBorder="1" applyAlignment="1">
      <alignment horizontal="center" vertical="center" wrapText="1"/>
      <protection/>
    </xf>
    <xf numFmtId="0" fontId="2" fillId="0" borderId="0" xfId="20" applyFont="1" applyAlignment="1">
      <alignment horizontal="right"/>
      <protection/>
    </xf>
    <xf numFmtId="0" fontId="23" fillId="0" borderId="0" xfId="20" applyFont="1" applyAlignment="1">
      <alignment horizontal="center"/>
      <protection/>
    </xf>
    <xf numFmtId="0" fontId="11" fillId="0" borderId="9" xfId="20" applyFont="1" applyBorder="1" applyAlignment="1">
      <alignment horizontal="center" vertical="center" wrapText="1"/>
      <protection/>
    </xf>
    <xf numFmtId="0" fontId="3" fillId="0" borderId="10" xfId="20" applyFont="1" applyBorder="1" applyAlignment="1">
      <alignment horizontal="center" vertical="center" textRotation="90" wrapText="1"/>
      <protection/>
    </xf>
    <xf numFmtId="0" fontId="3" fillId="0" borderId="11" xfId="20" applyFont="1" applyBorder="1" applyAlignment="1">
      <alignment horizontal="center" vertical="center" textRotation="90" wrapText="1"/>
      <protection/>
    </xf>
    <xf numFmtId="0" fontId="3" fillId="0" borderId="12" xfId="20" applyFont="1" applyBorder="1" applyAlignment="1">
      <alignment horizontal="center" vertical="center" textRotation="90" wrapText="1"/>
      <protection/>
    </xf>
    <xf numFmtId="0" fontId="6" fillId="0" borderId="13" xfId="20" applyFont="1" applyBorder="1" applyAlignment="1">
      <alignment horizontal="center" vertical="center"/>
      <protection/>
    </xf>
    <xf numFmtId="0" fontId="2" fillId="0" borderId="0" xfId="20" applyFont="1">
      <alignment/>
      <protection/>
    </xf>
    <xf numFmtId="0" fontId="2" fillId="0" borderId="0" xfId="20" applyFont="1" applyAlignment="1">
      <alignment horizontal="center"/>
      <protection/>
    </xf>
    <xf numFmtId="0" fontId="3" fillId="0" borderId="0" xfId="20" applyFont="1">
      <alignment/>
      <protection/>
    </xf>
    <xf numFmtId="0" fontId="3" fillId="0" borderId="0" xfId="20" applyFont="1" applyAlignment="1">
      <alignment horizontal="center"/>
      <protection/>
    </xf>
    <xf numFmtId="0" fontId="6" fillId="0" borderId="14" xfId="20" applyFont="1" applyBorder="1" applyAlignment="1">
      <alignment horizontal="center" vertical="center"/>
      <protection/>
    </xf>
    <xf numFmtId="0" fontId="8" fillId="0" borderId="0" xfId="20" applyFont="1" applyAlignment="1">
      <alignment vertical="center"/>
      <protection/>
    </xf>
    <xf numFmtId="2" fontId="3" fillId="0" borderId="0" xfId="20" applyNumberFormat="1" applyFont="1">
      <alignment/>
      <protection/>
    </xf>
    <xf numFmtId="2" fontId="2" fillId="0" borderId="0" xfId="20" applyNumberFormat="1" applyFont="1">
      <alignment/>
      <protection/>
    </xf>
    <xf numFmtId="0" fontId="9" fillId="0" borderId="0" xfId="20" applyFont="1">
      <alignment/>
      <protection/>
    </xf>
    <xf numFmtId="0" fontId="3" fillId="0" borderId="14" xfId="20" applyFont="1" applyBorder="1" applyAlignment="1">
      <alignment horizontal="center" vertical="center" textRotation="90" wrapText="1"/>
      <protection/>
    </xf>
    <xf numFmtId="0" fontId="2" fillId="0" borderId="14" xfId="20" applyFont="1" applyBorder="1" applyAlignment="1">
      <alignment horizontal="center" vertical="center" textRotation="90" wrapText="1"/>
      <protection/>
    </xf>
    <xf numFmtId="0" fontId="2" fillId="0" borderId="13" xfId="20" applyFont="1" applyBorder="1" applyAlignment="1">
      <alignment horizontal="center" vertical="center" textRotation="90" wrapText="1"/>
      <protection/>
    </xf>
    <xf numFmtId="0" fontId="3" fillId="0" borderId="13" xfId="20" applyFont="1" applyBorder="1" applyAlignment="1">
      <alignment horizontal="center" vertical="center" textRotation="90" wrapText="1"/>
      <protection/>
    </xf>
    <xf numFmtId="2" fontId="9" fillId="0" borderId="0" xfId="20" applyNumberFormat="1" applyFont="1">
      <alignment/>
      <protection/>
    </xf>
    <xf numFmtId="0" fontId="9" fillId="0" borderId="0" xfId="20" applyFont="1" applyAlignment="1">
      <alignment horizontal="center"/>
      <protection/>
    </xf>
    <xf numFmtId="0" fontId="6" fillId="2" borderId="14" xfId="20" applyFont="1" applyFill="1" applyBorder="1" applyAlignment="1">
      <alignment horizontal="center" vertical="center"/>
      <protection/>
    </xf>
    <xf numFmtId="0" fontId="5" fillId="0" borderId="0" xfId="20" applyFont="1" applyAlignment="1">
      <alignment vertical="center"/>
      <protection/>
    </xf>
    <xf numFmtId="0" fontId="0" fillId="0" borderId="0" xfId="20">
      <alignment/>
      <protection/>
    </xf>
    <xf numFmtId="0" fontId="12" fillId="0" borderId="0" xfId="20" applyFont="1">
      <alignment/>
      <protection/>
    </xf>
    <xf numFmtId="0" fontId="13" fillId="0" borderId="0" xfId="20" applyFont="1">
      <alignment/>
      <protection/>
    </xf>
    <xf numFmtId="0" fontId="0" fillId="0" borderId="0" xfId="20" applyAlignment="1">
      <alignment horizontal="right" wrapText="1"/>
      <protection/>
    </xf>
    <xf numFmtId="0" fontId="13" fillId="0" borderId="0" xfId="20" applyFont="1" applyAlignment="1">
      <alignment horizontal="right" wrapText="1"/>
      <protection/>
    </xf>
    <xf numFmtId="0" fontId="15" fillId="0" borderId="13" xfId="20" applyFont="1" applyBorder="1" applyAlignment="1">
      <alignment horizontal="center" vertical="center"/>
      <protection/>
    </xf>
    <xf numFmtId="0" fontId="19" fillId="0" borderId="0" xfId="20" applyFont="1">
      <alignment/>
      <protection/>
    </xf>
    <xf numFmtId="0" fontId="18" fillId="0" borderId="0" xfId="20" applyFont="1" applyAlignment="1">
      <alignment horizontal="right"/>
      <protection/>
    </xf>
    <xf numFmtId="0" fontId="20" fillId="0" borderId="0" xfId="20" applyFont="1">
      <alignment/>
      <protection/>
    </xf>
    <xf numFmtId="0" fontId="6" fillId="0" borderId="15" xfId="20" applyFont="1" applyBorder="1" applyAlignment="1">
      <alignment horizontal="center" vertical="center" wrapText="1"/>
      <protection/>
    </xf>
    <xf numFmtId="0" fontId="6" fillId="0" borderId="16" xfId="20" applyFont="1" applyBorder="1" applyAlignment="1">
      <alignment horizontal="center" vertical="center"/>
      <protection/>
    </xf>
    <xf numFmtId="0" fontId="6" fillId="0" borderId="16" xfId="20" applyFont="1" applyBorder="1" applyAlignment="1">
      <alignment horizontal="center" vertical="center" wrapText="1"/>
      <protection/>
    </xf>
    <xf numFmtId="0" fontId="17" fillId="0" borderId="17" xfId="20" applyFont="1" applyBorder="1" applyAlignment="1">
      <alignment horizontal="center" vertical="center" wrapText="1"/>
      <protection/>
    </xf>
    <xf numFmtId="0" fontId="16" fillId="0" borderId="18" xfId="20" applyFont="1" applyBorder="1" applyAlignment="1">
      <alignment horizontal="center" vertical="center" wrapText="1"/>
      <protection/>
    </xf>
    <xf numFmtId="0" fontId="17" fillId="0" borderId="18" xfId="20" applyFont="1" applyBorder="1" applyAlignment="1">
      <alignment horizontal="center" vertical="center" wrapText="1"/>
      <protection/>
    </xf>
    <xf numFmtId="0" fontId="17" fillId="0" borderId="19" xfId="20" applyFont="1" applyBorder="1" applyAlignment="1">
      <alignment horizontal="center" vertical="center" wrapText="1"/>
      <protection/>
    </xf>
    <xf numFmtId="0" fontId="16" fillId="0" borderId="19" xfId="20" applyFont="1" applyBorder="1" applyAlignment="1">
      <alignment horizontal="center" vertical="center" wrapText="1"/>
      <protection/>
    </xf>
    <xf numFmtId="0" fontId="16" fillId="0" borderId="20" xfId="20" applyFont="1" applyBorder="1" applyAlignment="1">
      <alignment horizontal="center" vertical="center" wrapText="1"/>
      <protection/>
    </xf>
    <xf numFmtId="0" fontId="5" fillId="0" borderId="21" xfId="20" applyFont="1" applyBorder="1" applyAlignment="1">
      <alignment horizontal="justify" vertical="center" wrapText="1"/>
      <protection/>
    </xf>
    <xf numFmtId="0" fontId="7" fillId="0" borderId="18" xfId="20" applyFont="1" applyBorder="1" applyAlignment="1">
      <alignment horizontal="center" vertical="center" wrapText="1"/>
      <protection/>
    </xf>
    <xf numFmtId="0" fontId="7" fillId="0" borderId="22" xfId="20" applyFont="1" applyBorder="1" applyAlignment="1">
      <alignment horizontal="center" vertical="center" wrapText="1"/>
      <protection/>
    </xf>
    <xf numFmtId="0" fontId="7" fillId="0" borderId="20" xfId="20" applyFont="1" applyBorder="1" applyAlignment="1">
      <alignment horizontal="center" vertical="center" wrapText="1"/>
      <protection/>
    </xf>
    <xf numFmtId="0" fontId="6" fillId="0" borderId="2" xfId="20" applyFont="1" applyBorder="1" applyAlignment="1">
      <alignment horizontal="center" vertical="center" wrapText="1"/>
      <protection/>
    </xf>
    <xf numFmtId="0" fontId="7" fillId="0" borderId="23" xfId="20" applyFont="1" applyBorder="1" applyAlignment="1">
      <alignment horizontal="center" vertical="center" wrapText="1"/>
      <protection/>
    </xf>
    <xf numFmtId="0" fontId="7" fillId="0" borderId="24" xfId="20" applyFont="1" applyBorder="1" applyAlignment="1">
      <alignment horizontal="center" vertical="center" wrapText="1"/>
      <protection/>
    </xf>
    <xf numFmtId="0" fontId="7" fillId="0" borderId="25" xfId="20" applyFont="1" applyBorder="1" applyAlignment="1">
      <alignment horizontal="center" vertical="center" wrapText="1"/>
      <protection/>
    </xf>
    <xf numFmtId="0" fontId="6" fillId="3" borderId="26" xfId="20" applyFont="1" applyFill="1" applyBorder="1" applyAlignment="1">
      <alignment horizontal="left" vertical="center"/>
      <protection/>
    </xf>
    <xf numFmtId="0" fontId="5" fillId="0" borderId="27" xfId="20" applyFont="1" applyBorder="1" applyAlignment="1">
      <alignment vertical="center"/>
      <protection/>
    </xf>
    <xf numFmtId="0" fontId="5" fillId="0" borderId="28" xfId="20" applyFont="1" applyBorder="1" applyAlignment="1">
      <alignment vertical="center"/>
      <protection/>
    </xf>
    <xf numFmtId="0" fontId="5" fillId="0" borderId="28" xfId="20" applyFont="1" applyBorder="1" applyAlignment="1">
      <alignment vertical="center" wrapText="1"/>
      <protection/>
    </xf>
    <xf numFmtId="0" fontId="5" fillId="0" borderId="29" xfId="20" applyFont="1" applyBorder="1" applyAlignment="1">
      <alignment vertical="center"/>
      <protection/>
    </xf>
    <xf numFmtId="0" fontId="7" fillId="0" borderId="30" xfId="20" applyFont="1" applyBorder="1" applyAlignment="1">
      <alignment horizontal="center" vertical="center" wrapText="1"/>
      <protection/>
    </xf>
    <xf numFmtId="1" fontId="5" fillId="0" borderId="31" xfId="20" applyNumberFormat="1" applyFont="1" applyBorder="1" applyAlignment="1">
      <alignment horizontal="center" vertical="center"/>
      <protection/>
    </xf>
    <xf numFmtId="1" fontId="5" fillId="0" borderId="32" xfId="20" applyNumberFormat="1" applyFont="1" applyBorder="1" applyAlignment="1">
      <alignment horizontal="center" vertical="center"/>
      <protection/>
    </xf>
    <xf numFmtId="1" fontId="5" fillId="0" borderId="6" xfId="20" applyNumberFormat="1" applyFont="1" applyBorder="1" applyAlignment="1">
      <alignment horizontal="center" vertical="center"/>
      <protection/>
    </xf>
    <xf numFmtId="1" fontId="5" fillId="0" borderId="33" xfId="20" applyNumberFormat="1" applyFont="1" applyBorder="1" applyAlignment="1">
      <alignment horizontal="center" vertical="center"/>
      <protection/>
    </xf>
    <xf numFmtId="0" fontId="24" fillId="0" borderId="0" xfId="21" applyAlignment="1">
      <alignment vertical="center"/>
    </xf>
    <xf numFmtId="0" fontId="5" fillId="0" borderId="34" xfId="20" applyFont="1" applyBorder="1" applyAlignment="1">
      <alignment vertical="center"/>
      <protection/>
    </xf>
    <xf numFmtId="0" fontId="5" fillId="0" borderId="35" xfId="20" applyFont="1" applyBorder="1" applyAlignment="1">
      <alignment vertical="center" wrapText="1"/>
      <protection/>
    </xf>
    <xf numFmtId="1" fontId="5" fillId="0" borderId="36" xfId="20" applyNumberFormat="1" applyFont="1" applyBorder="1" applyAlignment="1">
      <alignment horizontal="center" vertical="center"/>
      <protection/>
    </xf>
    <xf numFmtId="164" fontId="6" fillId="3" borderId="37" xfId="20" applyNumberFormat="1" applyFont="1" applyFill="1" applyBorder="1" applyAlignment="1">
      <alignment horizontal="right" vertical="center"/>
      <protection/>
    </xf>
    <xf numFmtId="164" fontId="6" fillId="3" borderId="38" xfId="20" applyNumberFormat="1" applyFont="1" applyFill="1" applyBorder="1" applyAlignment="1">
      <alignment horizontal="right" vertical="center"/>
      <protection/>
    </xf>
    <xf numFmtId="164" fontId="6" fillId="3" borderId="39" xfId="20" applyNumberFormat="1" applyFont="1" applyFill="1" applyBorder="1" applyAlignment="1">
      <alignment horizontal="right" vertical="center"/>
      <protection/>
    </xf>
    <xf numFmtId="164" fontId="6" fillId="3" borderId="40" xfId="20" applyNumberFormat="1" applyFont="1" applyFill="1" applyBorder="1" applyAlignment="1">
      <alignment horizontal="right" vertical="center"/>
      <protection/>
    </xf>
    <xf numFmtId="164" fontId="6" fillId="3" borderId="41" xfId="20" applyNumberFormat="1" applyFont="1" applyFill="1" applyBorder="1" applyAlignment="1">
      <alignment horizontal="right" vertical="center"/>
      <protection/>
    </xf>
    <xf numFmtId="164" fontId="5" fillId="0" borderId="15" xfId="20" applyNumberFormat="1" applyFont="1" applyBorder="1" applyAlignment="1">
      <alignment vertical="center"/>
      <protection/>
    </xf>
    <xf numFmtId="164" fontId="5" fillId="0" borderId="42" xfId="20" applyNumberFormat="1" applyFont="1" applyBorder="1" applyAlignment="1">
      <alignment vertical="center"/>
      <protection/>
    </xf>
    <xf numFmtId="164" fontId="5" fillId="0" borderId="43" xfId="20" applyNumberFormat="1" applyFont="1" applyBorder="1" applyAlignment="1">
      <alignment vertical="center"/>
      <protection/>
    </xf>
    <xf numFmtId="164" fontId="5" fillId="0" borderId="13" xfId="20" applyNumberFormat="1" applyFont="1" applyBorder="1" applyAlignment="1">
      <alignment vertical="center"/>
      <protection/>
    </xf>
    <xf numFmtId="164" fontId="5" fillId="0" borderId="21" xfId="20" applyNumberFormat="1" applyFont="1" applyBorder="1" applyAlignment="1">
      <alignment vertical="center"/>
      <protection/>
    </xf>
    <xf numFmtId="164" fontId="5" fillId="0" borderId="44" xfId="20" applyNumberFormat="1" applyFont="1" applyBorder="1" applyAlignment="1">
      <alignment vertical="center"/>
      <protection/>
    </xf>
    <xf numFmtId="164" fontId="5" fillId="2" borderId="3" xfId="20" applyNumberFormat="1" applyFont="1" applyFill="1" applyBorder="1" applyAlignment="1">
      <alignment vertical="center"/>
      <protection/>
    </xf>
    <xf numFmtId="164" fontId="5" fillId="2" borderId="45" xfId="20" applyNumberFormat="1" applyFont="1" applyFill="1" applyBorder="1" applyAlignment="1">
      <alignment vertical="center"/>
      <protection/>
    </xf>
    <xf numFmtId="164" fontId="5" fillId="2" borderId="46" xfId="20" applyNumberFormat="1" applyFont="1" applyFill="1" applyBorder="1" applyAlignment="1">
      <alignment vertical="center"/>
      <protection/>
    </xf>
    <xf numFmtId="164" fontId="5" fillId="2" borderId="47" xfId="20" applyNumberFormat="1" applyFont="1" applyFill="1" applyBorder="1" applyAlignment="1">
      <alignment vertical="center"/>
      <protection/>
    </xf>
    <xf numFmtId="164" fontId="5" fillId="2" borderId="48" xfId="20" applyNumberFormat="1" applyFont="1" applyFill="1" applyBorder="1" applyAlignment="1">
      <alignment vertical="center"/>
      <protection/>
    </xf>
    <xf numFmtId="164" fontId="5" fillId="2" borderId="49" xfId="20" applyNumberFormat="1" applyFont="1" applyFill="1" applyBorder="1" applyAlignment="1">
      <alignment vertical="center"/>
      <protection/>
    </xf>
    <xf numFmtId="164" fontId="6" fillId="3" borderId="40" xfId="20" applyNumberFormat="1" applyFont="1" applyFill="1" applyBorder="1" applyAlignment="1">
      <alignment vertical="center"/>
      <protection/>
    </xf>
    <xf numFmtId="164" fontId="6" fillId="3" borderId="41" xfId="20" applyNumberFormat="1" applyFont="1" applyFill="1" applyBorder="1" applyAlignment="1">
      <alignment vertical="center"/>
      <protection/>
    </xf>
    <xf numFmtId="164" fontId="5" fillId="0" borderId="3" xfId="20" applyNumberFormat="1" applyFont="1" applyBorder="1" applyAlignment="1">
      <alignment vertical="center"/>
      <protection/>
    </xf>
    <xf numFmtId="164" fontId="5" fillId="0" borderId="45" xfId="20" applyNumberFormat="1" applyFont="1" applyBorder="1" applyAlignment="1">
      <alignment vertical="center"/>
      <protection/>
    </xf>
    <xf numFmtId="164" fontId="5" fillId="0" borderId="46" xfId="20" applyNumberFormat="1" applyFont="1" applyBorder="1" applyAlignment="1">
      <alignment vertical="center"/>
      <protection/>
    </xf>
    <xf numFmtId="164" fontId="5" fillId="2" borderId="13" xfId="20" applyNumberFormat="1" applyFont="1" applyFill="1" applyBorder="1" applyAlignment="1">
      <alignment vertical="center"/>
      <protection/>
    </xf>
    <xf numFmtId="164" fontId="5" fillId="2" borderId="21" xfId="20" applyNumberFormat="1" applyFont="1" applyFill="1" applyBorder="1" applyAlignment="1">
      <alignment vertical="center"/>
      <protection/>
    </xf>
    <xf numFmtId="164" fontId="5" fillId="2" borderId="44" xfId="20" applyNumberFormat="1" applyFont="1" applyFill="1" applyBorder="1" applyAlignment="1">
      <alignment vertical="center"/>
      <protection/>
    </xf>
    <xf numFmtId="164" fontId="5" fillId="0" borderId="50" xfId="20" applyNumberFormat="1" applyFont="1" applyBorder="1" applyAlignment="1">
      <alignment vertical="center"/>
      <protection/>
    </xf>
    <xf numFmtId="164" fontId="5" fillId="0" borderId="24" xfId="20" applyNumberFormat="1" applyFont="1" applyBorder="1" applyAlignment="1">
      <alignment vertical="center"/>
      <protection/>
    </xf>
    <xf numFmtId="164" fontId="5" fillId="0" borderId="20" xfId="20" applyNumberFormat="1" applyFont="1" applyBorder="1" applyAlignment="1">
      <alignment vertical="center"/>
      <protection/>
    </xf>
    <xf numFmtId="0" fontId="5" fillId="2" borderId="28" xfId="20" applyFont="1" applyFill="1" applyBorder="1" applyAlignment="1">
      <alignment vertical="center" wrapText="1"/>
      <protection/>
    </xf>
    <xf numFmtId="1" fontId="5" fillId="2" borderId="32" xfId="20" applyNumberFormat="1" applyFont="1" applyFill="1" applyBorder="1" applyAlignment="1">
      <alignment horizontal="center" vertical="center"/>
      <protection/>
    </xf>
    <xf numFmtId="0" fontId="9" fillId="2" borderId="0" xfId="20" applyFont="1" applyFill="1">
      <alignment/>
      <protection/>
    </xf>
    <xf numFmtId="0" fontId="2" fillId="0" borderId="0" xfId="20" applyFont="1" applyAlignment="1">
      <alignment horizontal="right"/>
      <protection/>
    </xf>
    <xf numFmtId="0" fontId="6" fillId="0" borderId="15" xfId="20" applyFont="1" applyBorder="1" applyAlignment="1">
      <alignment horizontal="center" vertical="center"/>
      <protection/>
    </xf>
    <xf numFmtId="0" fontId="2" fillId="2" borderId="14" xfId="20" applyFont="1" applyFill="1" applyBorder="1" applyAlignment="1">
      <alignment horizontal="center" vertical="center" textRotation="90" wrapText="1"/>
      <protection/>
    </xf>
    <xf numFmtId="0" fontId="7" fillId="2" borderId="18" xfId="20" applyFont="1" applyFill="1" applyBorder="1" applyAlignment="1">
      <alignment horizontal="center" vertical="center" wrapText="1"/>
      <protection/>
    </xf>
    <xf numFmtId="0" fontId="5" fillId="2" borderId="28" xfId="20" applyFont="1" applyFill="1" applyBorder="1" applyAlignment="1">
      <alignment vertical="center"/>
      <protection/>
    </xf>
    <xf numFmtId="0" fontId="6" fillId="4" borderId="26" xfId="20" applyFont="1" applyFill="1" applyBorder="1" applyAlignment="1">
      <alignment horizontal="left" vertical="center"/>
      <protection/>
    </xf>
    <xf numFmtId="0" fontId="6" fillId="4" borderId="51" xfId="20" applyFont="1" applyFill="1" applyBorder="1" applyAlignment="1">
      <alignment horizontal="center" vertical="center"/>
      <protection/>
    </xf>
    <xf numFmtId="164" fontId="6" fillId="4" borderId="37" xfId="20" applyNumberFormat="1" applyFont="1" applyFill="1" applyBorder="1" applyAlignment="1">
      <alignment horizontal="center" vertical="center"/>
      <protection/>
    </xf>
    <xf numFmtId="164" fontId="6" fillId="4" borderId="38" xfId="20" applyNumberFormat="1" applyFont="1" applyFill="1" applyBorder="1" applyAlignment="1">
      <alignment horizontal="center" vertical="center"/>
      <protection/>
    </xf>
    <xf numFmtId="164" fontId="6" fillId="4" borderId="39" xfId="20" applyNumberFormat="1" applyFont="1" applyFill="1" applyBorder="1" applyAlignment="1">
      <alignment horizontal="center" vertical="center"/>
      <protection/>
    </xf>
    <xf numFmtId="164" fontId="6" fillId="4" borderId="40" xfId="20" applyNumberFormat="1" applyFont="1" applyFill="1" applyBorder="1" applyAlignment="1">
      <alignment vertical="center"/>
      <protection/>
    </xf>
    <xf numFmtId="164" fontId="6" fillId="4" borderId="41" xfId="20" applyNumberFormat="1" applyFont="1" applyFill="1" applyBorder="1" applyAlignment="1">
      <alignment vertical="center"/>
      <protection/>
    </xf>
    <xf numFmtId="1" fontId="6" fillId="3" borderId="51" xfId="20" applyNumberFormat="1" applyFont="1" applyFill="1" applyBorder="1" applyAlignment="1">
      <alignment horizontal="center" vertical="center"/>
      <protection/>
    </xf>
    <xf numFmtId="0" fontId="6" fillId="0" borderId="15" xfId="20" applyFont="1" applyBorder="1" applyAlignment="1">
      <alignment horizontal="center" vertical="center"/>
      <protection/>
    </xf>
    <xf numFmtId="0" fontId="5" fillId="0" borderId="42" xfId="20" applyFont="1" applyBorder="1" applyAlignment="1">
      <alignment horizontal="center" vertical="center" wrapText="1"/>
      <protection/>
    </xf>
    <xf numFmtId="0" fontId="5" fillId="0" borderId="43" xfId="20" applyFont="1" applyBorder="1" applyAlignment="1">
      <alignment horizontal="center" vertical="center" wrapText="1"/>
      <protection/>
    </xf>
    <xf numFmtId="0" fontId="5" fillId="0" borderId="21" xfId="20" applyFont="1" applyBorder="1" applyAlignment="1">
      <alignment horizontal="center" vertical="center" wrapText="1"/>
      <protection/>
    </xf>
    <xf numFmtId="0" fontId="5" fillId="0" borderId="44" xfId="20" applyFont="1" applyBorder="1" applyAlignment="1">
      <alignment horizontal="center" vertical="center" wrapText="1"/>
      <protection/>
    </xf>
    <xf numFmtId="0" fontId="2" fillId="0" borderId="52" xfId="20" applyFont="1" applyBorder="1" applyAlignment="1">
      <alignment horizontal="center" vertical="center" textRotation="90" wrapText="1"/>
      <protection/>
    </xf>
    <xf numFmtId="0" fontId="2" fillId="0" borderId="53" xfId="20" applyFont="1" applyBorder="1" applyAlignment="1">
      <alignment horizontal="center" vertical="center" textRotation="90" wrapText="1"/>
      <protection/>
    </xf>
    <xf numFmtId="0" fontId="2" fillId="0" borderId="54" xfId="20" applyFont="1" applyBorder="1" applyAlignment="1">
      <alignment horizontal="center" vertical="center" textRotation="90" wrapText="1"/>
      <protection/>
    </xf>
    <xf numFmtId="0" fontId="5" fillId="0" borderId="55" xfId="20" applyFont="1" applyBorder="1" applyAlignment="1">
      <alignment horizontal="center" vertical="center" wrapText="1"/>
      <protection/>
    </xf>
    <xf numFmtId="0" fontId="5" fillId="0" borderId="56" xfId="20" applyFont="1" applyBorder="1" applyAlignment="1">
      <alignment horizontal="center" vertical="center" wrapText="1"/>
      <protection/>
    </xf>
    <xf numFmtId="0" fontId="5" fillId="0" borderId="34" xfId="20" applyFont="1" applyBorder="1" applyAlignment="1">
      <alignment horizontal="center" vertical="center" wrapText="1"/>
      <protection/>
    </xf>
    <xf numFmtId="0" fontId="4" fillId="0" borderId="23" xfId="20" applyFont="1" applyBorder="1" applyAlignment="1">
      <alignment horizontal="center" vertical="center" wrapText="1"/>
      <protection/>
    </xf>
    <xf numFmtId="0" fontId="3" fillId="0" borderId="57" xfId="20" applyFont="1" applyBorder="1" applyAlignment="1">
      <alignment horizontal="center" vertical="center"/>
      <protection/>
    </xf>
    <xf numFmtId="0" fontId="3" fillId="0" borderId="58" xfId="20" applyFont="1" applyBorder="1" applyAlignment="1">
      <alignment horizontal="center" vertical="center"/>
      <protection/>
    </xf>
    <xf numFmtId="0" fontId="3" fillId="0" borderId="13" xfId="20" applyFont="1" applyBorder="1" applyAlignment="1">
      <alignment horizontal="center" vertical="center"/>
      <protection/>
    </xf>
    <xf numFmtId="0" fontId="2" fillId="0" borderId="57" xfId="20" applyFont="1" applyBorder="1" applyAlignment="1">
      <alignment horizontal="center" vertical="center" wrapText="1"/>
      <protection/>
    </xf>
    <xf numFmtId="0" fontId="2" fillId="0" borderId="58" xfId="20" applyFont="1" applyBorder="1" applyAlignment="1">
      <alignment horizontal="center" vertical="center" wrapText="1"/>
      <protection/>
    </xf>
    <xf numFmtId="0" fontId="2" fillId="0" borderId="13" xfId="20" applyFont="1" applyBorder="1" applyAlignment="1">
      <alignment horizontal="center" vertical="center" wrapText="1"/>
      <protection/>
    </xf>
    <xf numFmtId="0" fontId="5" fillId="0" borderId="52" xfId="20" applyFont="1" applyBorder="1" applyAlignment="1">
      <alignment horizontal="center" vertical="center" textRotation="90" wrapText="1"/>
      <protection/>
    </xf>
    <xf numFmtId="0" fontId="5" fillId="0" borderId="53" xfId="20" applyFont="1" applyBorder="1" applyAlignment="1">
      <alignment horizontal="center" vertical="center" textRotation="90" wrapText="1"/>
      <protection/>
    </xf>
    <xf numFmtId="0" fontId="5" fillId="0" borderId="54" xfId="20" applyFont="1" applyBorder="1" applyAlignment="1">
      <alignment horizontal="center" vertical="center" textRotation="90" wrapText="1"/>
      <protection/>
    </xf>
    <xf numFmtId="0" fontId="3" fillId="0" borderId="52" xfId="20" applyFont="1" applyBorder="1" applyAlignment="1">
      <alignment horizontal="center" vertical="center" textRotation="90" wrapText="1"/>
      <protection/>
    </xf>
    <xf numFmtId="0" fontId="3" fillId="0" borderId="53" xfId="20" applyFont="1" applyBorder="1" applyAlignment="1">
      <alignment horizontal="center" vertical="center" textRotation="90" wrapText="1"/>
      <protection/>
    </xf>
    <xf numFmtId="0" fontId="3" fillId="0" borderId="54" xfId="20" applyFont="1" applyBorder="1" applyAlignment="1">
      <alignment horizontal="center" vertical="center" textRotation="90" wrapText="1"/>
      <protection/>
    </xf>
    <xf numFmtId="0" fontId="21" fillId="0" borderId="9" xfId="20" applyFont="1" applyBorder="1" applyAlignment="1">
      <alignment horizontal="left" vertical="center" wrapText="1"/>
      <protection/>
    </xf>
    <xf numFmtId="0" fontId="4" fillId="0" borderId="0" xfId="20" applyFont="1" applyAlignment="1">
      <alignment horizontal="center" vertical="center" wrapText="1"/>
      <protection/>
    </xf>
    <xf numFmtId="0" fontId="4" fillId="0" borderId="0" xfId="20" applyFont="1" applyAlignment="1">
      <alignment horizontal="center" vertical="center"/>
      <protection/>
    </xf>
    <xf numFmtId="0" fontId="5" fillId="0" borderId="59" xfId="20" applyFont="1" applyBorder="1" applyAlignment="1">
      <alignment horizontal="center" vertical="center" wrapText="1"/>
      <protection/>
    </xf>
    <xf numFmtId="0" fontId="5" fillId="0" borderId="60" xfId="20" applyFont="1" applyBorder="1" applyAlignment="1">
      <alignment horizontal="center" vertical="center" wrapText="1"/>
      <protection/>
    </xf>
    <xf numFmtId="0" fontId="5" fillId="0" borderId="45" xfId="20" applyFont="1" applyBorder="1" applyAlignment="1">
      <alignment horizontal="center" vertical="center" wrapText="1"/>
      <protection/>
    </xf>
    <xf numFmtId="0" fontId="14" fillId="0" borderId="61" xfId="20" applyFont="1" applyBorder="1" applyAlignment="1">
      <alignment horizontal="center" vertical="center" wrapText="1"/>
      <protection/>
    </xf>
    <xf numFmtId="0" fontId="14" fillId="0" borderId="53" xfId="20" applyFont="1" applyBorder="1" applyAlignment="1">
      <alignment horizontal="center" vertical="center" wrapText="1"/>
      <protection/>
    </xf>
    <xf numFmtId="0" fontId="14" fillId="0" borderId="54" xfId="20" applyFont="1" applyBorder="1" applyAlignment="1">
      <alignment horizontal="center" vertical="center" wrapText="1"/>
      <protection/>
    </xf>
    <xf numFmtId="0" fontId="14" fillId="0" borderId="16" xfId="20" applyFont="1" applyBorder="1" applyAlignment="1">
      <alignment horizontal="center" vertical="center" wrapText="1"/>
      <protection/>
    </xf>
    <xf numFmtId="0" fontId="14" fillId="0" borderId="43" xfId="20" applyFont="1" applyBorder="1" applyAlignment="1">
      <alignment horizontal="center" vertical="center" wrapText="1"/>
      <protection/>
    </xf>
    <xf numFmtId="0" fontId="14" fillId="0" borderId="14" xfId="20" applyFont="1" applyBorder="1" applyAlignment="1">
      <alignment horizontal="center" vertical="center" wrapText="1"/>
      <protection/>
    </xf>
    <xf numFmtId="0" fontId="14" fillId="0" borderId="44" xfId="20" applyFont="1" applyBorder="1" applyAlignment="1">
      <alignment horizontal="center" vertical="center" wrapText="1"/>
      <protection/>
    </xf>
  </cellXfs>
  <cellStyles count="8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  <cellStyle name="Parasts 3" xfId="20"/>
    <cellStyle name="Hipersaite" xfId="21" builtinId="8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theme" Target="theme/theme1.xml" /><Relationship Id="rId4" Type="http://schemas.openxmlformats.org/officeDocument/2006/relationships/worksheet" Target="worksheets/sheet2.xml" /><Relationship Id="rId3" Type="http://schemas.openxmlformats.org/officeDocument/2006/relationships/worksheet" Target="worksheets/sheet1.xml" /><Relationship Id="rId5" Type="http://schemas.openxmlformats.org/officeDocument/2006/relationships/sharedStrings" Target="sharedStrings.xml" /><Relationship Id="rId2" Type="http://schemas.openxmlformats.org/officeDocument/2006/relationships/styles" Target="styles.xml" /><Relationship Id="rId6" Type="http://schemas.openxmlformats.org/officeDocument/2006/relationships/calcChain" Target="calcChain.xml" 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hyperlink" Target="mailto:liene.ugrika@talsi.lv" TargetMode="External" /><Relationship Id="rId2" Type="http://schemas.openxmlformats.org/officeDocument/2006/relationships/printerSettings" Target="../printerSettings/printerSettings1.bin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hyperlink" Target="mailto:liene.ugrika@talsi.lv" TargetMode="External" /><Relationship Id="rId2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A5B22BCF-73E7-4609-82BD-ACAC6B210955}">
  <sheetPr>
    <pageSetUpPr fitToPage="1"/>
  </sheetPr>
  <dimension ref="A1:V49"/>
  <sheetViews>
    <sheetView tabSelected="1" zoomScale="80" zoomScaleNormal="80" workbookViewId="0" topLeftCell="E1">
      <pane ySplit="7" topLeftCell="A29" activePane="bottomLeft" state="frozen"/>
      <selection pane="topLeft" activeCell="G1" sqref="G1"/>
      <selection pane="bottomLeft" activeCell="W4" sqref="W4"/>
    </sheetView>
  </sheetViews>
  <sheetFormatPr defaultColWidth="9.11428571428571" defaultRowHeight="14.4"/>
  <cols>
    <col min="1" max="1" width="41.7142857142857" style="24" bestFit="1" customWidth="1"/>
    <col min="2" max="2" width="12.4285714285714" style="30" customWidth="1"/>
    <col min="3" max="3" width="18.5714285714286" style="24" customWidth="1"/>
    <col min="4" max="4" width="16.8571428571429" style="24" customWidth="1"/>
    <col min="5" max="5" width="17" style="24" customWidth="1"/>
    <col min="6" max="6" width="13.2857142857143" style="24" customWidth="1"/>
    <col min="7" max="7" width="11" style="24" customWidth="1"/>
    <col min="8" max="8" width="16" style="24" customWidth="1"/>
    <col min="9" max="9" width="14.1428571428571" style="24" customWidth="1"/>
    <col min="10" max="10" width="15.4285714285714" style="24" customWidth="1"/>
    <col min="11" max="11" width="16.1428571428571" style="24" customWidth="1"/>
    <col min="12" max="12" width="16.2857142857143" style="24" customWidth="1"/>
    <col min="13" max="13" width="14.4285714285714" style="24" customWidth="1"/>
    <col min="14" max="14" width="15" style="24" customWidth="1"/>
    <col min="15" max="15" width="8" style="24" customWidth="1"/>
    <col min="16" max="16" width="16.8571428571429" style="24" customWidth="1"/>
    <col min="17" max="18" width="14.4285714285714" style="24" customWidth="1"/>
    <col min="19" max="19" width="9.14285714285714" style="24" customWidth="1"/>
    <col min="20" max="20" width="14.2857142857143" style="24" customWidth="1"/>
    <col min="21" max="21" width="14.5714285714286" style="24" customWidth="1"/>
    <col min="22" max="22" width="11.8571428571429" style="24" customWidth="1"/>
    <col min="23" max="16384" width="9.14285714285714" style="24"/>
  </cols>
  <sheetData>
    <row r="1" spans="1:22" ht="11.25" customHeight="1">
      <c r="A1" s="16"/>
      <c r="B1" s="17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04" t="s">
        <v>0</v>
      </c>
    </row>
    <row r="2" spans="1:22" ht="17.4" customHeight="1">
      <c r="A2" s="18"/>
      <c r="B2" s="19"/>
      <c r="C2" s="16"/>
      <c r="D2" s="16"/>
      <c r="E2" s="16"/>
      <c r="F2" s="16"/>
      <c r="G2" s="18"/>
      <c r="H2" s="18"/>
      <c r="I2" s="18"/>
      <c r="J2" s="18"/>
      <c r="K2" s="18"/>
      <c r="L2" s="18"/>
      <c r="M2" s="18"/>
      <c r="N2" s="18"/>
      <c r="O2" s="18"/>
      <c r="P2" s="18"/>
      <c r="Q2" s="9" t="s">
        <v>75</v>
      </c>
      <c r="R2" s="9"/>
      <c r="S2" s="9"/>
      <c r="T2" s="9"/>
      <c r="U2" s="9"/>
      <c r="V2" s="9"/>
    </row>
    <row r="3" spans="1:22" ht="21" customHeight="1" thickBot="1">
      <c r="A3" s="128" t="s">
        <v>68</v>
      </c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  <c r="O3" s="128"/>
      <c r="P3" s="128"/>
      <c r="Q3" s="128"/>
      <c r="R3" s="128"/>
      <c r="S3" s="128"/>
      <c r="T3" s="128"/>
      <c r="U3" s="128"/>
      <c r="V3" s="128"/>
    </row>
    <row r="4" spans="1:22" ht="14.4">
      <c r="A4" s="125" t="s">
        <v>1</v>
      </c>
      <c r="B4" s="8" t="s">
        <v>69</v>
      </c>
      <c r="C4" s="5" t="s">
        <v>2</v>
      </c>
      <c r="D4" s="42">
        <v>1100</v>
      </c>
      <c r="E4" s="43">
        <v>1200</v>
      </c>
      <c r="F4" s="43">
        <v>2100</v>
      </c>
      <c r="G4" s="2">
        <v>2200</v>
      </c>
      <c r="H4" s="1"/>
      <c r="I4" s="1"/>
      <c r="J4" s="1"/>
      <c r="K4" s="1"/>
      <c r="L4" s="117"/>
      <c r="M4" s="2">
        <v>2300</v>
      </c>
      <c r="N4" s="1"/>
      <c r="O4" s="1"/>
      <c r="P4" s="1"/>
      <c r="Q4" s="1"/>
      <c r="R4" s="117"/>
      <c r="S4" s="105">
        <v>2400</v>
      </c>
      <c r="T4" s="55">
        <v>5233</v>
      </c>
      <c r="U4" s="118" t="s">
        <v>60</v>
      </c>
      <c r="V4" s="119"/>
    </row>
    <row r="5" spans="1:22" ht="22.5" customHeight="1">
      <c r="A5" s="126"/>
      <c r="B5" s="7"/>
      <c r="C5" s="4"/>
      <c r="D5" s="122" t="s">
        <v>46</v>
      </c>
      <c r="E5" s="122" t="s">
        <v>47</v>
      </c>
      <c r="F5" s="122" t="s">
        <v>48</v>
      </c>
      <c r="G5" s="129" t="s">
        <v>3</v>
      </c>
      <c r="H5" s="130"/>
      <c r="I5" s="130"/>
      <c r="J5" s="130"/>
      <c r="K5" s="130"/>
      <c r="L5" s="131"/>
      <c r="M5" s="132" t="s">
        <v>4</v>
      </c>
      <c r="N5" s="133"/>
      <c r="O5" s="133"/>
      <c r="P5" s="133"/>
      <c r="Q5" s="133"/>
      <c r="R5" s="134"/>
      <c r="S5" s="135" t="s">
        <v>5</v>
      </c>
      <c r="T5" s="14" t="s">
        <v>6</v>
      </c>
      <c r="U5" s="120"/>
      <c r="V5" s="121"/>
    </row>
    <row r="6" spans="1:22" ht="14.4">
      <c r="A6" s="126"/>
      <c r="B6" s="7"/>
      <c r="C6" s="4"/>
      <c r="D6" s="123"/>
      <c r="E6" s="123"/>
      <c r="F6" s="123"/>
      <c r="G6" s="20">
        <v>2210</v>
      </c>
      <c r="H6" s="20">
        <v>2220</v>
      </c>
      <c r="I6" s="20">
        <v>2230</v>
      </c>
      <c r="J6" s="31">
        <v>2240</v>
      </c>
      <c r="K6" s="20">
        <v>2250</v>
      </c>
      <c r="L6" s="20">
        <v>2260</v>
      </c>
      <c r="M6" s="20">
        <v>2310</v>
      </c>
      <c r="N6" s="15">
        <v>2320</v>
      </c>
      <c r="O6" s="15">
        <v>2340</v>
      </c>
      <c r="P6" s="15">
        <v>2350</v>
      </c>
      <c r="Q6" s="15">
        <v>2360</v>
      </c>
      <c r="R6" s="15">
        <v>2370</v>
      </c>
      <c r="S6" s="136"/>
      <c r="T6" s="13"/>
      <c r="U6" s="120"/>
      <c r="V6" s="121"/>
    </row>
    <row r="7" spans="1:22" ht="161.25" customHeight="1">
      <c r="A7" s="127"/>
      <c r="B7" s="6"/>
      <c r="C7" s="3"/>
      <c r="D7" s="124"/>
      <c r="E7" s="124"/>
      <c r="F7" s="124"/>
      <c r="G7" s="25" t="s">
        <v>7</v>
      </c>
      <c r="H7" s="25" t="s">
        <v>8</v>
      </c>
      <c r="I7" s="25" t="s">
        <v>49</v>
      </c>
      <c r="J7" s="106" t="s">
        <v>70</v>
      </c>
      <c r="K7" s="25" t="s">
        <v>9</v>
      </c>
      <c r="L7" s="26" t="s">
        <v>51</v>
      </c>
      <c r="M7" s="25" t="s">
        <v>10</v>
      </c>
      <c r="N7" s="27" t="s">
        <v>52</v>
      </c>
      <c r="O7" s="28" t="s">
        <v>11</v>
      </c>
      <c r="P7" s="28" t="s">
        <v>12</v>
      </c>
      <c r="Q7" s="27" t="s">
        <v>53</v>
      </c>
      <c r="R7" s="28" t="s">
        <v>13</v>
      </c>
      <c r="S7" s="137"/>
      <c r="T7" s="12"/>
      <c r="U7" s="120"/>
      <c r="V7" s="121"/>
    </row>
    <row r="8" spans="1:22" ht="15" thickBot="1">
      <c r="A8" s="58">
        <v>1</v>
      </c>
      <c r="B8" s="64">
        <v>2</v>
      </c>
      <c r="C8" s="53">
        <v>3</v>
      </c>
      <c r="D8" s="53">
        <v>4</v>
      </c>
      <c r="E8" s="53">
        <v>5</v>
      </c>
      <c r="F8" s="52">
        <v>6</v>
      </c>
      <c r="G8" s="52">
        <v>7</v>
      </c>
      <c r="H8" s="52">
        <v>8</v>
      </c>
      <c r="I8" s="52">
        <v>9</v>
      </c>
      <c r="J8" s="107">
        <v>10</v>
      </c>
      <c r="K8" s="52">
        <v>11</v>
      </c>
      <c r="L8" s="52">
        <v>12</v>
      </c>
      <c r="M8" s="52">
        <v>13</v>
      </c>
      <c r="N8" s="53">
        <v>14</v>
      </c>
      <c r="O8" s="53">
        <v>15</v>
      </c>
      <c r="P8" s="53">
        <v>16</v>
      </c>
      <c r="Q8" s="53">
        <v>17</v>
      </c>
      <c r="R8" s="53">
        <v>18</v>
      </c>
      <c r="S8" s="53">
        <v>19</v>
      </c>
      <c r="T8" s="56">
        <v>19</v>
      </c>
      <c r="U8" s="57" t="s">
        <v>14</v>
      </c>
      <c r="V8" s="54" t="s">
        <v>15</v>
      </c>
    </row>
    <row r="9" spans="1:22" ht="23.25" customHeight="1" thickBot="1">
      <c r="A9" s="59" t="s">
        <v>16</v>
      </c>
      <c r="B9" s="116">
        <f>SUM(B10:B28)</f>
        <v>1604</v>
      </c>
      <c r="C9" s="73">
        <f t="shared" si="0" ref="C9:T9">SUM(C10:C28)</f>
        <v>8064485.1699999999</v>
      </c>
      <c r="D9" s="74">
        <f t="shared" si="0"/>
        <v>5883451.7899999991</v>
      </c>
      <c r="E9" s="74">
        <f t="shared" si="0"/>
        <v>1461091.35</v>
      </c>
      <c r="F9" s="74">
        <f t="shared" si="0"/>
        <v>0</v>
      </c>
      <c r="G9" s="74">
        <f t="shared" si="0"/>
        <v>15.21</v>
      </c>
      <c r="H9" s="74">
        <f t="shared" si="0"/>
        <v>393517.40</v>
      </c>
      <c r="I9" s="74">
        <f t="shared" si="0"/>
        <v>15411.54</v>
      </c>
      <c r="J9" s="74">
        <f t="shared" si="0"/>
        <v>88384.310000000012</v>
      </c>
      <c r="K9" s="74">
        <f t="shared" si="0"/>
        <v>9851.1400000000012</v>
      </c>
      <c r="L9" s="74">
        <f t="shared" si="0"/>
        <v>1895.97</v>
      </c>
      <c r="M9" s="74">
        <f t="shared" si="0"/>
        <v>30887.319999999996</v>
      </c>
      <c r="N9" s="74">
        <f t="shared" si="0"/>
        <v>67227.09</v>
      </c>
      <c r="O9" s="74">
        <f t="shared" si="0"/>
        <v>0</v>
      </c>
      <c r="P9" s="74">
        <f t="shared" si="0"/>
        <v>79108.820000000007</v>
      </c>
      <c r="Q9" s="74">
        <f t="shared" si="0"/>
        <v>10157.810000000001</v>
      </c>
      <c r="R9" s="74">
        <f t="shared" si="0"/>
        <v>23485.42</v>
      </c>
      <c r="S9" s="74">
        <f t="shared" si="0"/>
        <v>0</v>
      </c>
      <c r="T9" s="75">
        <f t="shared" si="0"/>
        <v>0</v>
      </c>
      <c r="U9" s="76">
        <f t="shared" si="1" ref="U9:U43">C9/B9</f>
        <v>5027.7338965087283</v>
      </c>
      <c r="V9" s="77">
        <f>U9/12</f>
        <v>418.97782470906071</v>
      </c>
    </row>
    <row r="10" spans="1:22" ht="23.25" customHeight="1">
      <c r="A10" s="60" t="s">
        <v>17</v>
      </c>
      <c r="B10" s="65">
        <v>201</v>
      </c>
      <c r="C10" s="78">
        <f>SUM(D10:T10)</f>
        <v>855839.23</v>
      </c>
      <c r="D10" s="81">
        <v>616994.02</v>
      </c>
      <c r="E10" s="81">
        <v>153081.19</v>
      </c>
      <c r="F10" s="81">
        <v>0</v>
      </c>
      <c r="G10" s="81">
        <v>0</v>
      </c>
      <c r="H10" s="81">
        <v>54510.19</v>
      </c>
      <c r="I10" s="81">
        <v>469.18</v>
      </c>
      <c r="J10" s="81">
        <v>16454.70</v>
      </c>
      <c r="K10" s="81">
        <v>607.90</v>
      </c>
      <c r="L10" s="81">
        <v>0</v>
      </c>
      <c r="M10" s="81">
        <v>2439.40</v>
      </c>
      <c r="N10" s="81">
        <v>0</v>
      </c>
      <c r="O10" s="81">
        <v>0</v>
      </c>
      <c r="P10" s="81">
        <v>8310.0400000000009</v>
      </c>
      <c r="Q10" s="81">
        <v>1140.1500000000001</v>
      </c>
      <c r="R10" s="81">
        <v>1832.46</v>
      </c>
      <c r="S10" s="81">
        <v>0</v>
      </c>
      <c r="T10" s="81">
        <v>0</v>
      </c>
      <c r="U10" s="79">
        <f t="shared" si="1"/>
        <v>4257.906616915423</v>
      </c>
      <c r="V10" s="80">
        <f>U10/12</f>
        <v>354.82555140961858</v>
      </c>
    </row>
    <row r="11" spans="1:22" ht="23.25" customHeight="1">
      <c r="A11" s="61" t="s">
        <v>18</v>
      </c>
      <c r="B11" s="66">
        <v>88</v>
      </c>
      <c r="C11" s="81">
        <f t="shared" si="2" ref="C11:C28">SUM(D11:T11)</f>
        <v>506612.40000000014</v>
      </c>
      <c r="D11" s="81">
        <v>367060.96</v>
      </c>
      <c r="E11" s="81">
        <v>96049.44</v>
      </c>
      <c r="F11" s="81">
        <v>0</v>
      </c>
      <c r="G11" s="81">
        <v>0</v>
      </c>
      <c r="H11" s="81">
        <v>25243.34</v>
      </c>
      <c r="I11" s="81">
        <v>1009.59</v>
      </c>
      <c r="J11" s="81">
        <v>4511.1499999999996</v>
      </c>
      <c r="K11" s="81">
        <v>499.46</v>
      </c>
      <c r="L11" s="81">
        <v>943.12</v>
      </c>
      <c r="M11" s="81">
        <v>2125.4699999999998</v>
      </c>
      <c r="N11" s="81">
        <v>0</v>
      </c>
      <c r="O11" s="81">
        <v>0</v>
      </c>
      <c r="P11" s="81">
        <v>7466.96</v>
      </c>
      <c r="Q11" s="81">
        <v>625.08000000000004</v>
      </c>
      <c r="R11" s="81">
        <v>1077.83</v>
      </c>
      <c r="S11" s="81">
        <v>0</v>
      </c>
      <c r="T11" s="81">
        <v>0</v>
      </c>
      <c r="U11" s="82">
        <f t="shared" si="1"/>
        <v>5756.9590909090921</v>
      </c>
      <c r="V11" s="83">
        <f t="shared" si="3" ref="V11:V42">U11/12</f>
        <v>479.74659090909103</v>
      </c>
    </row>
    <row r="12" spans="1:22" ht="23.25" customHeight="1">
      <c r="A12" s="61" t="s">
        <v>19</v>
      </c>
      <c r="B12" s="66">
        <v>113</v>
      </c>
      <c r="C12" s="81">
        <f t="shared" si="2"/>
        <v>501320.57</v>
      </c>
      <c r="D12" s="81">
        <v>366637.94</v>
      </c>
      <c r="E12" s="81">
        <v>89767.05</v>
      </c>
      <c r="F12" s="81">
        <v>0</v>
      </c>
      <c r="G12" s="81">
        <v>0</v>
      </c>
      <c r="H12" s="81">
        <v>23373.21</v>
      </c>
      <c r="I12" s="81">
        <v>4464.3900000000003</v>
      </c>
      <c r="J12" s="81">
        <v>4280.05</v>
      </c>
      <c r="K12" s="81">
        <v>569.47</v>
      </c>
      <c r="L12" s="81">
        <v>0</v>
      </c>
      <c r="M12" s="81">
        <v>2432.27</v>
      </c>
      <c r="N12" s="81">
        <v>0</v>
      </c>
      <c r="O12" s="81">
        <v>0</v>
      </c>
      <c r="P12" s="81">
        <v>3330.53</v>
      </c>
      <c r="Q12" s="81">
        <v>489.48</v>
      </c>
      <c r="R12" s="81">
        <v>5976.18</v>
      </c>
      <c r="S12" s="81">
        <v>0</v>
      </c>
      <c r="T12" s="81">
        <v>0</v>
      </c>
      <c r="U12" s="82">
        <f t="shared" si="1"/>
        <v>4436.4652212389383</v>
      </c>
      <c r="V12" s="83">
        <f t="shared" si="3"/>
        <v>369.70543510324484</v>
      </c>
    </row>
    <row r="13" spans="1:22" ht="23.25" customHeight="1">
      <c r="A13" s="61" t="s">
        <v>20</v>
      </c>
      <c r="B13" s="66">
        <v>203</v>
      </c>
      <c r="C13" s="81">
        <f t="shared" si="2"/>
        <v>750925.83</v>
      </c>
      <c r="D13" s="81">
        <v>550604.30000000005</v>
      </c>
      <c r="E13" s="81">
        <v>135899.73000000001</v>
      </c>
      <c r="F13" s="81">
        <v>0</v>
      </c>
      <c r="G13" s="81">
        <v>0</v>
      </c>
      <c r="H13" s="81">
        <v>42835.91</v>
      </c>
      <c r="I13" s="81">
        <v>273.74</v>
      </c>
      <c r="J13" s="81">
        <v>5653.93</v>
      </c>
      <c r="K13" s="81">
        <v>499.47</v>
      </c>
      <c r="L13" s="81">
        <v>776.76</v>
      </c>
      <c r="M13" s="81">
        <v>2157.71</v>
      </c>
      <c r="N13" s="81">
        <v>0</v>
      </c>
      <c r="O13" s="81">
        <v>0</v>
      </c>
      <c r="P13" s="81">
        <v>8701.19</v>
      </c>
      <c r="Q13" s="81">
        <v>1339</v>
      </c>
      <c r="R13" s="81">
        <v>2184.09</v>
      </c>
      <c r="S13" s="81">
        <v>0</v>
      </c>
      <c r="T13" s="81">
        <v>0</v>
      </c>
      <c r="U13" s="82">
        <f t="shared" si="1"/>
        <v>3699.1420197044331</v>
      </c>
      <c r="V13" s="83">
        <f t="shared" si="3"/>
        <v>308.26183497536942</v>
      </c>
    </row>
    <row r="14" spans="1:22" ht="23.25" customHeight="1">
      <c r="A14" s="62" t="s">
        <v>27</v>
      </c>
      <c r="B14" s="66">
        <v>57</v>
      </c>
      <c r="C14" s="81">
        <f t="shared" si="2"/>
        <v>319035.59000000003</v>
      </c>
      <c r="D14" s="81">
        <v>233457.84</v>
      </c>
      <c r="E14" s="81">
        <v>58002.02</v>
      </c>
      <c r="F14" s="81">
        <v>0</v>
      </c>
      <c r="G14" s="81">
        <v>0</v>
      </c>
      <c r="H14" s="81">
        <v>18696.96</v>
      </c>
      <c r="I14" s="81">
        <v>0</v>
      </c>
      <c r="J14" s="81">
        <v>3128.93</v>
      </c>
      <c r="K14" s="81">
        <v>499.47</v>
      </c>
      <c r="L14" s="81">
        <v>82.81</v>
      </c>
      <c r="M14" s="81">
        <v>842.76</v>
      </c>
      <c r="N14" s="81">
        <v>0</v>
      </c>
      <c r="O14" s="81">
        <v>0</v>
      </c>
      <c r="P14" s="81">
        <v>3519.46</v>
      </c>
      <c r="Q14" s="81">
        <v>145.34</v>
      </c>
      <c r="R14" s="81">
        <v>660</v>
      </c>
      <c r="S14" s="81">
        <v>0</v>
      </c>
      <c r="T14" s="81">
        <v>0</v>
      </c>
      <c r="U14" s="82">
        <f t="shared" si="1"/>
        <v>5597.1156140350886</v>
      </c>
      <c r="V14" s="83">
        <f t="shared" si="3"/>
        <v>466.42630116959072</v>
      </c>
    </row>
    <row r="15" spans="1:22" ht="23.25" customHeight="1">
      <c r="A15" s="61" t="s">
        <v>21</v>
      </c>
      <c r="B15" s="66">
        <v>75</v>
      </c>
      <c r="C15" s="81">
        <f t="shared" si="2"/>
        <v>404498.92</v>
      </c>
      <c r="D15" s="81">
        <v>303268.23</v>
      </c>
      <c r="E15" s="81">
        <v>79813.52</v>
      </c>
      <c r="F15" s="81">
        <v>0</v>
      </c>
      <c r="G15" s="81">
        <v>4.5999999999999996</v>
      </c>
      <c r="H15" s="81">
        <v>2447.4899999999998</v>
      </c>
      <c r="I15" s="81">
        <v>385.14</v>
      </c>
      <c r="J15" s="81">
        <v>5311.62</v>
      </c>
      <c r="K15" s="81">
        <v>569.47</v>
      </c>
      <c r="L15" s="81">
        <v>0</v>
      </c>
      <c r="M15" s="81">
        <v>2264.11</v>
      </c>
      <c r="N15" s="81">
        <v>5730.56</v>
      </c>
      <c r="O15" s="81">
        <v>0</v>
      </c>
      <c r="P15" s="81">
        <v>3345.08</v>
      </c>
      <c r="Q15" s="81">
        <v>454.39</v>
      </c>
      <c r="R15" s="81">
        <v>904.71</v>
      </c>
      <c r="S15" s="81">
        <v>0</v>
      </c>
      <c r="T15" s="81">
        <v>0</v>
      </c>
      <c r="U15" s="82">
        <f t="shared" si="1"/>
        <v>5393.318933333333</v>
      </c>
      <c r="V15" s="83">
        <f t="shared" si="3"/>
        <v>449.44324444444442</v>
      </c>
    </row>
    <row r="16" spans="1:22" ht="23.25" customHeight="1">
      <c r="A16" s="61" t="s">
        <v>22</v>
      </c>
      <c r="B16" s="66">
        <v>91</v>
      </c>
      <c r="C16" s="81">
        <f t="shared" si="2"/>
        <v>511623.67999999993</v>
      </c>
      <c r="D16" s="81">
        <v>377931.26</v>
      </c>
      <c r="E16" s="81">
        <v>94098.73</v>
      </c>
      <c r="F16" s="81">
        <v>0</v>
      </c>
      <c r="G16" s="81">
        <v>0</v>
      </c>
      <c r="H16" s="81">
        <v>27963.55</v>
      </c>
      <c r="I16" s="81">
        <v>1185.1500000000001</v>
      </c>
      <c r="J16" s="81">
        <v>3056.33</v>
      </c>
      <c r="K16" s="81">
        <v>499.47</v>
      </c>
      <c r="L16" s="81">
        <v>0</v>
      </c>
      <c r="M16" s="81">
        <v>953.73</v>
      </c>
      <c r="N16" s="81">
        <v>0</v>
      </c>
      <c r="O16" s="81">
        <v>0</v>
      </c>
      <c r="P16" s="81">
        <v>4144.66</v>
      </c>
      <c r="Q16" s="81">
        <v>630.79999999999995</v>
      </c>
      <c r="R16" s="81">
        <v>1160</v>
      </c>
      <c r="S16" s="81">
        <v>0</v>
      </c>
      <c r="T16" s="81">
        <v>0</v>
      </c>
      <c r="U16" s="82">
        <f t="shared" si="1"/>
        <v>5622.2382417582412</v>
      </c>
      <c r="V16" s="83">
        <f t="shared" si="3"/>
        <v>468.51985347985345</v>
      </c>
    </row>
    <row r="17" spans="1:22" ht="23.25" customHeight="1">
      <c r="A17" s="61" t="s">
        <v>23</v>
      </c>
      <c r="B17" s="66">
        <v>126</v>
      </c>
      <c r="C17" s="81">
        <f t="shared" si="2"/>
        <v>554151.69999999995</v>
      </c>
      <c r="D17" s="81">
        <v>384098.12</v>
      </c>
      <c r="E17" s="81">
        <v>95415.60</v>
      </c>
      <c r="F17" s="81">
        <v>0</v>
      </c>
      <c r="G17" s="81">
        <v>10.61</v>
      </c>
      <c r="H17" s="81">
        <v>53642.65</v>
      </c>
      <c r="I17" s="81">
        <v>755.78</v>
      </c>
      <c r="J17" s="81">
        <v>9317.11</v>
      </c>
      <c r="K17" s="81">
        <v>569.47</v>
      </c>
      <c r="L17" s="81">
        <v>0</v>
      </c>
      <c r="M17" s="81">
        <v>3053.78</v>
      </c>
      <c r="N17" s="81">
        <v>0</v>
      </c>
      <c r="O17" s="81">
        <v>0</v>
      </c>
      <c r="P17" s="81">
        <v>5187.1899999999996</v>
      </c>
      <c r="Q17" s="81">
        <v>573.09</v>
      </c>
      <c r="R17" s="81">
        <v>1528.30</v>
      </c>
      <c r="S17" s="81">
        <v>0</v>
      </c>
      <c r="T17" s="81">
        <v>0</v>
      </c>
      <c r="U17" s="82">
        <f t="shared" si="1"/>
        <v>4398.0293650793647</v>
      </c>
      <c r="V17" s="83">
        <f t="shared" si="3"/>
        <v>366.50244708994705</v>
      </c>
    </row>
    <row r="18" spans="1:22" ht="23.25" customHeight="1">
      <c r="A18" s="61" t="s">
        <v>24</v>
      </c>
      <c r="B18" s="66">
        <v>34</v>
      </c>
      <c r="C18" s="81">
        <f t="shared" si="2"/>
        <v>296862.83999999991</v>
      </c>
      <c r="D18" s="81">
        <v>215131.03</v>
      </c>
      <c r="E18" s="81">
        <v>52322.72</v>
      </c>
      <c r="F18" s="81">
        <v>0</v>
      </c>
      <c r="G18" s="81">
        <v>0</v>
      </c>
      <c r="H18" s="81">
        <v>22612.79</v>
      </c>
      <c r="I18" s="81">
        <v>718.85</v>
      </c>
      <c r="J18" s="81">
        <v>1483.61</v>
      </c>
      <c r="K18" s="81">
        <v>499.47</v>
      </c>
      <c r="L18" s="81">
        <v>0</v>
      </c>
      <c r="M18" s="81">
        <v>1040.3499999999999</v>
      </c>
      <c r="N18" s="81">
        <v>0</v>
      </c>
      <c r="O18" s="81">
        <v>0</v>
      </c>
      <c r="P18" s="81">
        <v>2437.9299999999998</v>
      </c>
      <c r="Q18" s="81">
        <v>122.96</v>
      </c>
      <c r="R18" s="81">
        <v>493.13</v>
      </c>
      <c r="S18" s="81">
        <v>0</v>
      </c>
      <c r="T18" s="81">
        <v>0</v>
      </c>
      <c r="U18" s="82">
        <f t="shared" si="1"/>
        <v>8731.2599999999966</v>
      </c>
      <c r="V18" s="83">
        <f t="shared" si="3"/>
        <v>727.60499999999968</v>
      </c>
    </row>
    <row r="19" spans="1:22" ht="23.25" customHeight="1">
      <c r="A19" s="62" t="s">
        <v>25</v>
      </c>
      <c r="B19" s="66">
        <v>57</v>
      </c>
      <c r="C19" s="81">
        <f t="shared" si="2"/>
        <v>351446.21999999991</v>
      </c>
      <c r="D19" s="81">
        <v>246718.49</v>
      </c>
      <c r="E19" s="81">
        <v>65081.79</v>
      </c>
      <c r="F19" s="81">
        <v>0</v>
      </c>
      <c r="G19" s="81">
        <v>0</v>
      </c>
      <c r="H19" s="81">
        <v>31994.13</v>
      </c>
      <c r="I19" s="81">
        <v>534.16</v>
      </c>
      <c r="J19" s="81">
        <v>1285.18</v>
      </c>
      <c r="K19" s="81">
        <v>569.47</v>
      </c>
      <c r="L19" s="81">
        <v>0</v>
      </c>
      <c r="M19" s="81">
        <v>1114.1400000000001</v>
      </c>
      <c r="N19" s="81">
        <v>0</v>
      </c>
      <c r="O19" s="81">
        <v>0</v>
      </c>
      <c r="P19" s="81">
        <v>2903.86</v>
      </c>
      <c r="Q19" s="81">
        <v>343.97</v>
      </c>
      <c r="R19" s="81">
        <v>901.03</v>
      </c>
      <c r="S19" s="81">
        <v>0</v>
      </c>
      <c r="T19" s="81">
        <v>0</v>
      </c>
      <c r="U19" s="82">
        <f t="shared" si="1"/>
        <v>6165.7231578947358</v>
      </c>
      <c r="V19" s="83">
        <f t="shared" si="3"/>
        <v>513.81026315789461</v>
      </c>
    </row>
    <row r="20" spans="1:22" ht="23.25" customHeight="1">
      <c r="A20" s="62" t="s">
        <v>26</v>
      </c>
      <c r="B20" s="66">
        <v>48</v>
      </c>
      <c r="C20" s="81">
        <f t="shared" si="2"/>
        <v>315816.67000000004</v>
      </c>
      <c r="D20" s="81">
        <v>235337.10</v>
      </c>
      <c r="E20" s="81">
        <v>61487.93</v>
      </c>
      <c r="F20" s="81">
        <v>0</v>
      </c>
      <c r="G20" s="81">
        <v>0</v>
      </c>
      <c r="H20" s="81">
        <v>6230.83</v>
      </c>
      <c r="I20" s="81">
        <v>1013.34</v>
      </c>
      <c r="J20" s="81">
        <v>1704.99</v>
      </c>
      <c r="K20" s="81">
        <v>574.47</v>
      </c>
      <c r="L20" s="81">
        <v>93.28</v>
      </c>
      <c r="M20" s="81">
        <v>1396.17</v>
      </c>
      <c r="N20" s="81">
        <v>3215.65</v>
      </c>
      <c r="O20" s="81">
        <v>0</v>
      </c>
      <c r="P20" s="81">
        <v>3681.85</v>
      </c>
      <c r="Q20" s="81">
        <v>480.45</v>
      </c>
      <c r="R20" s="81">
        <v>600.61</v>
      </c>
      <c r="S20" s="81">
        <v>0</v>
      </c>
      <c r="T20" s="81">
        <v>0</v>
      </c>
      <c r="U20" s="82">
        <f t="shared" si="1"/>
        <v>6579.5139583333339</v>
      </c>
      <c r="V20" s="83">
        <f t="shared" si="3"/>
        <v>548.29282986111116</v>
      </c>
    </row>
    <row r="21" spans="1:22" ht="23.25" customHeight="1">
      <c r="A21" s="62" t="s">
        <v>29</v>
      </c>
      <c r="B21" s="66">
        <v>41</v>
      </c>
      <c r="C21" s="81">
        <f t="shared" si="2"/>
        <v>307813.87</v>
      </c>
      <c r="D21" s="81">
        <v>225670.78</v>
      </c>
      <c r="E21" s="81">
        <v>56124.92</v>
      </c>
      <c r="F21" s="81">
        <v>0</v>
      </c>
      <c r="G21" s="81">
        <v>0</v>
      </c>
      <c r="H21" s="81">
        <v>4492.7700000000004</v>
      </c>
      <c r="I21" s="81">
        <v>257.45999999999998</v>
      </c>
      <c r="J21" s="81">
        <v>8054.97</v>
      </c>
      <c r="K21" s="81">
        <v>625.73</v>
      </c>
      <c r="L21" s="81">
        <v>0</v>
      </c>
      <c r="M21" s="81">
        <v>1109.29</v>
      </c>
      <c r="N21" s="81">
        <v>7734.32</v>
      </c>
      <c r="O21" s="81">
        <v>0</v>
      </c>
      <c r="P21" s="81">
        <v>2728.98</v>
      </c>
      <c r="Q21" s="81">
        <v>254.59</v>
      </c>
      <c r="R21" s="81">
        <v>760.06</v>
      </c>
      <c r="S21" s="81">
        <v>0</v>
      </c>
      <c r="T21" s="81">
        <v>0</v>
      </c>
      <c r="U21" s="82">
        <f t="shared" si="1"/>
        <v>7507.6553658536586</v>
      </c>
      <c r="V21" s="83">
        <f t="shared" si="3"/>
        <v>625.63794715447159</v>
      </c>
    </row>
    <row r="22" spans="1:22" s="103" customFormat="1" ht="23.25" customHeight="1">
      <c r="A22" s="101" t="s">
        <v>28</v>
      </c>
      <c r="B22" s="102">
        <v>102</v>
      </c>
      <c r="C22" s="95">
        <f>SUM(D22:T22)</f>
        <v>719971.3899999999</v>
      </c>
      <c r="D22" s="81">
        <v>536031.44999999995</v>
      </c>
      <c r="E22" s="81">
        <v>127912.45</v>
      </c>
      <c r="F22" s="81">
        <v>0</v>
      </c>
      <c r="G22" s="81">
        <v>0</v>
      </c>
      <c r="H22" s="81">
        <v>11185.81</v>
      </c>
      <c r="I22" s="81">
        <v>2356.1999999999998</v>
      </c>
      <c r="J22" s="81">
        <v>9984.68</v>
      </c>
      <c r="K22" s="81">
        <v>989.54</v>
      </c>
      <c r="L22" s="81">
        <v>0</v>
      </c>
      <c r="M22" s="81">
        <v>2607.3200000000002</v>
      </c>
      <c r="N22" s="81">
        <v>20520.57</v>
      </c>
      <c r="O22" s="81">
        <v>0</v>
      </c>
      <c r="P22" s="81">
        <v>6315.55</v>
      </c>
      <c r="Q22" s="81">
        <v>728</v>
      </c>
      <c r="R22" s="81">
        <v>1339.82</v>
      </c>
      <c r="S22" s="81">
        <v>0</v>
      </c>
      <c r="T22" s="81">
        <v>0</v>
      </c>
      <c r="U22" s="96">
        <f>C22/B22</f>
        <v>7058.543039215685</v>
      </c>
      <c r="V22" s="97">
        <f t="shared" si="3"/>
        <v>588.21191993464038</v>
      </c>
    </row>
    <row r="23" spans="1:22" ht="23.25" customHeight="1">
      <c r="A23" s="62" t="s">
        <v>30</v>
      </c>
      <c r="B23" s="67">
        <v>139</v>
      </c>
      <c r="C23" s="84">
        <f t="shared" si="2"/>
        <v>604576.10999999987</v>
      </c>
      <c r="D23" s="81">
        <v>446554.78</v>
      </c>
      <c r="E23" s="81">
        <v>109638.37</v>
      </c>
      <c r="F23" s="81">
        <v>0</v>
      </c>
      <c r="G23" s="81">
        <v>0</v>
      </c>
      <c r="H23" s="81">
        <v>15170.55</v>
      </c>
      <c r="I23" s="81">
        <v>680.12</v>
      </c>
      <c r="J23" s="81">
        <v>1870.57</v>
      </c>
      <c r="K23" s="81">
        <v>608.47</v>
      </c>
      <c r="L23" s="81">
        <v>0</v>
      </c>
      <c r="M23" s="81">
        <v>3010.94</v>
      </c>
      <c r="N23" s="81">
        <v>18646.14</v>
      </c>
      <c r="O23" s="81">
        <v>0</v>
      </c>
      <c r="P23" s="81">
        <v>6176.96</v>
      </c>
      <c r="Q23" s="81">
        <v>739.23</v>
      </c>
      <c r="R23" s="81">
        <v>1479.98</v>
      </c>
      <c r="S23" s="81">
        <v>0</v>
      </c>
      <c r="T23" s="81">
        <v>0</v>
      </c>
      <c r="U23" s="85">
        <f t="shared" si="1"/>
        <v>4349.4684172661864</v>
      </c>
      <c r="V23" s="86">
        <f t="shared" si="3"/>
        <v>362.45570143884885</v>
      </c>
    </row>
    <row r="24" spans="1:22" s="103" customFormat="1" ht="23.25" customHeight="1">
      <c r="A24" s="108" t="s">
        <v>73</v>
      </c>
      <c r="B24" s="102">
        <v>73</v>
      </c>
      <c r="C24" s="95">
        <f>SUM(D24:T24)</f>
        <v>282673.45</v>
      </c>
      <c r="D24" s="95">
        <v>216189.27</v>
      </c>
      <c r="E24" s="95">
        <v>50498.82</v>
      </c>
      <c r="F24" s="95">
        <v>0</v>
      </c>
      <c r="G24" s="95">
        <v>0</v>
      </c>
      <c r="H24" s="95">
        <f>1320.81+2754.92+4535.47+901.37</f>
        <v>9512.5700000000015</v>
      </c>
      <c r="I24" s="95">
        <v>50</v>
      </c>
      <c r="J24" s="95">
        <f>175.96+42.62+1188.57</f>
        <v>1407.15</v>
      </c>
      <c r="K24" s="95">
        <v>303.83999999999997</v>
      </c>
      <c r="L24" s="95">
        <v>0</v>
      </c>
      <c r="M24" s="95">
        <v>1663.6099999999997</v>
      </c>
      <c r="N24" s="95">
        <v>0</v>
      </c>
      <c r="O24" s="95">
        <v>0</v>
      </c>
      <c r="P24" s="95">
        <v>2340.08</v>
      </c>
      <c r="Q24" s="95">
        <v>352.95</v>
      </c>
      <c r="R24" s="95">
        <v>355.16</v>
      </c>
      <c r="S24" s="95">
        <v>0</v>
      </c>
      <c r="T24" s="95">
        <v>0</v>
      </c>
      <c r="U24" s="96">
        <f>C24/B24</f>
        <v>3872.2390410958906</v>
      </c>
      <c r="V24" s="97">
        <f>U24/12</f>
        <v>322.68658675799088</v>
      </c>
    </row>
    <row r="25" spans="1:22" s="103" customFormat="1" ht="23.25" customHeight="1">
      <c r="A25" s="108" t="s">
        <v>74</v>
      </c>
      <c r="B25" s="102">
        <v>31</v>
      </c>
      <c r="C25" s="95">
        <f>SUM(D25:T25)</f>
        <v>127289.19</v>
      </c>
      <c r="D25" s="95">
        <v>95468.82</v>
      </c>
      <c r="E25" s="95">
        <v>22462.55</v>
      </c>
      <c r="F25" s="95">
        <v>0</v>
      </c>
      <c r="G25" s="95">
        <v>0</v>
      </c>
      <c r="H25" s="95">
        <f>932.93+2656.1+901.34</f>
        <v>4490.37</v>
      </c>
      <c r="I25" s="95">
        <f>49+92.81</f>
        <v>141.81</v>
      </c>
      <c r="J25" s="95">
        <v>936.35</v>
      </c>
      <c r="K25" s="95">
        <v>186.48</v>
      </c>
      <c r="L25" s="95">
        <v>0</v>
      </c>
      <c r="M25" s="95">
        <v>998.98</v>
      </c>
      <c r="N25" s="95">
        <v>0</v>
      </c>
      <c r="O25" s="95">
        <v>0</v>
      </c>
      <c r="P25" s="95">
        <v>2021.58</v>
      </c>
      <c r="Q25" s="95">
        <v>54.45</v>
      </c>
      <c r="R25" s="95">
        <v>527.79999999999995</v>
      </c>
      <c r="S25" s="95">
        <v>0</v>
      </c>
      <c r="T25" s="95">
        <v>0</v>
      </c>
      <c r="U25" s="96">
        <f>C25/B25</f>
        <v>4106.1029032258066</v>
      </c>
      <c r="V25" s="97">
        <f>U25/12</f>
        <v>342.17524193548388</v>
      </c>
    </row>
    <row r="26" spans="1:22" s="103" customFormat="1" ht="23.25" customHeight="1">
      <c r="A26" s="108" t="s">
        <v>72</v>
      </c>
      <c r="B26" s="102">
        <v>65</v>
      </c>
      <c r="C26" s="95">
        <f>SUM(D26:T26)</f>
        <v>353553.09</v>
      </c>
      <c r="D26" s="95">
        <v>263969.75</v>
      </c>
      <c r="E26" s="95">
        <v>61369.64</v>
      </c>
      <c r="F26" s="95">
        <v>0</v>
      </c>
      <c r="G26" s="95">
        <v>0</v>
      </c>
      <c r="H26" s="95">
        <v>7247.74</v>
      </c>
      <c r="I26" s="95">
        <v>963.03</v>
      </c>
      <c r="J26" s="95">
        <v>3691.46</v>
      </c>
      <c r="K26" s="95">
        <v>532.45000000000005</v>
      </c>
      <c r="L26" s="95">
        <v>0</v>
      </c>
      <c r="M26" s="95">
        <v>597.85</v>
      </c>
      <c r="N26" s="95">
        <v>11379.85</v>
      </c>
      <c r="O26" s="95"/>
      <c r="P26" s="95">
        <v>2739.63</v>
      </c>
      <c r="Q26" s="95">
        <v>466</v>
      </c>
      <c r="R26" s="95">
        <v>595.69000000000005</v>
      </c>
      <c r="S26" s="95">
        <v>0</v>
      </c>
      <c r="T26" s="95">
        <v>0</v>
      </c>
      <c r="U26" s="96">
        <f>C26/B26</f>
        <v>5439.2783076923079</v>
      </c>
      <c r="V26" s="97">
        <f>U26/12</f>
        <v>453.27319230769234</v>
      </c>
    </row>
    <row r="27" spans="1:22" ht="23.25" customHeight="1">
      <c r="A27" s="61" t="s">
        <v>71</v>
      </c>
      <c r="B27" s="66">
        <v>24</v>
      </c>
      <c r="C27" s="81">
        <f>SUM(D27:T27)</f>
        <v>24629.51</v>
      </c>
      <c r="D27" s="81">
        <v>12280.05</v>
      </c>
      <c r="E27" s="81">
        <v>2896.83</v>
      </c>
      <c r="F27" s="81">
        <v>0</v>
      </c>
      <c r="G27" s="81">
        <v>0</v>
      </c>
      <c r="H27" s="81">
        <v>4662.82</v>
      </c>
      <c r="I27" s="81">
        <v>103.60</v>
      </c>
      <c r="J27" s="81">
        <v>1956.58</v>
      </c>
      <c r="K27" s="81">
        <v>77.569999999999993</v>
      </c>
      <c r="L27" s="81">
        <v>0</v>
      </c>
      <c r="M27" s="81">
        <v>362.25</v>
      </c>
      <c r="N27" s="81">
        <v>0</v>
      </c>
      <c r="O27" s="81">
        <v>0</v>
      </c>
      <c r="P27" s="81">
        <v>500</v>
      </c>
      <c r="Q27" s="81">
        <v>1026.81</v>
      </c>
      <c r="R27" s="81">
        <v>763</v>
      </c>
      <c r="S27" s="81">
        <v>0</v>
      </c>
      <c r="T27" s="81">
        <v>0</v>
      </c>
      <c r="U27" s="82">
        <f t="shared" si="4" ref="U27">C27/B27</f>
        <v>1026.2295833333333</v>
      </c>
      <c r="V27" s="83">
        <f t="shared" si="5" ref="V27">U27/12</f>
        <v>85.519131944444439</v>
      </c>
    </row>
    <row r="28" spans="1:22" ht="23.25" customHeight="1" thickBot="1">
      <c r="A28" s="71" t="s">
        <v>61</v>
      </c>
      <c r="B28" s="72">
        <v>36</v>
      </c>
      <c r="C28" s="87">
        <f t="shared" si="2"/>
        <v>275844.90999999997</v>
      </c>
      <c r="D28" s="81">
        <v>190047.60</v>
      </c>
      <c r="E28" s="81">
        <v>49168.05</v>
      </c>
      <c r="F28" s="81">
        <v>0</v>
      </c>
      <c r="G28" s="81">
        <v>0</v>
      </c>
      <c r="H28" s="81">
        <v>27203.72</v>
      </c>
      <c r="I28" s="81">
        <v>50</v>
      </c>
      <c r="J28" s="81">
        <v>4294.95</v>
      </c>
      <c r="K28" s="81">
        <v>569.47</v>
      </c>
      <c r="L28" s="81">
        <v>0</v>
      </c>
      <c r="M28" s="81">
        <v>717.19</v>
      </c>
      <c r="N28" s="81">
        <v>0</v>
      </c>
      <c r="O28" s="81">
        <v>0</v>
      </c>
      <c r="P28" s="81">
        <v>3257.29</v>
      </c>
      <c r="Q28" s="81">
        <v>191.07</v>
      </c>
      <c r="R28" s="81">
        <v>345.57</v>
      </c>
      <c r="S28" s="81">
        <v>0</v>
      </c>
      <c r="T28" s="81">
        <v>0</v>
      </c>
      <c r="U28" s="88">
        <f t="shared" si="1"/>
        <v>7662.3586111111108</v>
      </c>
      <c r="V28" s="89">
        <f t="shared" si="3"/>
        <v>638.52988425925923</v>
      </c>
    </row>
    <row r="29" spans="1:22" ht="23.25" customHeight="1" thickBot="1">
      <c r="A29" s="59" t="s">
        <v>31</v>
      </c>
      <c r="B29" s="116">
        <f>SUM(B30:B42)</f>
        <v>3372</v>
      </c>
      <c r="C29" s="73">
        <f t="shared" si="6" ref="C29:T29">SUM(C30:C42)</f>
        <v>3421669.3699999996</v>
      </c>
      <c r="D29" s="74">
        <f t="shared" si="6"/>
        <v>1675737.03</v>
      </c>
      <c r="E29" s="74">
        <f t="shared" si="6"/>
        <v>421910.11999999988</v>
      </c>
      <c r="F29" s="74">
        <f t="shared" si="6"/>
        <v>478.40</v>
      </c>
      <c r="G29" s="74">
        <f t="shared" si="6"/>
        <v>177.51999999999998</v>
      </c>
      <c r="H29" s="74">
        <f t="shared" si="6"/>
        <v>527388.60</v>
      </c>
      <c r="I29" s="74">
        <f t="shared" si="6"/>
        <v>24687.25</v>
      </c>
      <c r="J29" s="74">
        <f t="shared" si="6"/>
        <v>143379.06999999998</v>
      </c>
      <c r="K29" s="74">
        <f t="shared" si="6"/>
        <v>79884.169999999984</v>
      </c>
      <c r="L29" s="74">
        <f t="shared" si="6"/>
        <v>17667.739999999998</v>
      </c>
      <c r="M29" s="74">
        <f t="shared" si="6"/>
        <v>65717.62000000001</v>
      </c>
      <c r="N29" s="74">
        <f t="shared" si="6"/>
        <v>74039.709999999992</v>
      </c>
      <c r="O29" s="74">
        <f t="shared" si="6"/>
        <v>0</v>
      </c>
      <c r="P29" s="74">
        <f t="shared" si="6"/>
        <v>65400.729999999981</v>
      </c>
      <c r="Q29" s="74">
        <f t="shared" si="6"/>
        <v>271800.93</v>
      </c>
      <c r="R29" s="74">
        <f t="shared" si="6"/>
        <v>34026.090000000004</v>
      </c>
      <c r="S29" s="74">
        <f t="shared" si="6"/>
        <v>0</v>
      </c>
      <c r="T29" s="75">
        <f t="shared" si="6"/>
        <v>19374.39</v>
      </c>
      <c r="U29" s="90">
        <f t="shared" si="1"/>
        <v>1014.729943653618</v>
      </c>
      <c r="V29" s="91">
        <f t="shared" si="3"/>
        <v>84.560828637801492</v>
      </c>
    </row>
    <row r="30" spans="1:22" ht="23.25" customHeight="1">
      <c r="A30" s="70" t="s">
        <v>33</v>
      </c>
      <c r="B30" s="67">
        <v>757</v>
      </c>
      <c r="C30" s="92">
        <f t="shared" si="7" ref="C30:C39">SUM(D30:T30)</f>
        <v>434573.14</v>
      </c>
      <c r="D30" s="81">
        <v>182493.92</v>
      </c>
      <c r="E30" s="81">
        <v>45923.72</v>
      </c>
      <c r="F30" s="81">
        <v>245.80</v>
      </c>
      <c r="G30" s="81">
        <v>0</v>
      </c>
      <c r="H30" s="81">
        <v>72078.28</v>
      </c>
      <c r="I30" s="81">
        <v>5130.18</v>
      </c>
      <c r="J30" s="81">
        <v>16034.21</v>
      </c>
      <c r="K30" s="81">
        <v>14378.46</v>
      </c>
      <c r="L30" s="81">
        <v>14426.84</v>
      </c>
      <c r="M30" s="81">
        <v>12499.70</v>
      </c>
      <c r="N30" s="81">
        <v>0</v>
      </c>
      <c r="O30" s="81">
        <v>0</v>
      </c>
      <c r="P30" s="81">
        <v>9103.9699999999993</v>
      </c>
      <c r="Q30" s="81">
        <v>48011.04</v>
      </c>
      <c r="R30" s="81">
        <v>11832.89</v>
      </c>
      <c r="S30" s="81">
        <v>0</v>
      </c>
      <c r="T30" s="81">
        <v>2414.13</v>
      </c>
      <c r="U30" s="93">
        <f t="shared" si="1"/>
        <v>574.07284015852053</v>
      </c>
      <c r="V30" s="94">
        <f t="shared" si="3"/>
        <v>47.839403346543378</v>
      </c>
    </row>
    <row r="31" spans="1:22" ht="23.25" customHeight="1">
      <c r="A31" s="61" t="s">
        <v>34</v>
      </c>
      <c r="B31" s="66">
        <v>740</v>
      </c>
      <c r="C31" s="81">
        <f t="shared" si="7"/>
        <v>596857.0199999999</v>
      </c>
      <c r="D31" s="81">
        <v>268186.53999999998</v>
      </c>
      <c r="E31" s="81">
        <v>67372.67</v>
      </c>
      <c r="F31" s="81">
        <v>147.40</v>
      </c>
      <c r="G31" s="81">
        <v>108.63</v>
      </c>
      <c r="H31" s="81">
        <v>104437.56</v>
      </c>
      <c r="I31" s="81">
        <v>4189.80</v>
      </c>
      <c r="J31" s="81">
        <v>33832.050000000003</v>
      </c>
      <c r="K31" s="81">
        <v>25889.68</v>
      </c>
      <c r="L31" s="81">
        <v>912.99</v>
      </c>
      <c r="M31" s="81">
        <v>12496.50</v>
      </c>
      <c r="N31" s="81">
        <v>0</v>
      </c>
      <c r="O31" s="81">
        <v>0</v>
      </c>
      <c r="P31" s="81">
        <v>13097.08</v>
      </c>
      <c r="Q31" s="81">
        <v>55252.60</v>
      </c>
      <c r="R31" s="81">
        <v>7057.99</v>
      </c>
      <c r="S31" s="81">
        <v>0</v>
      </c>
      <c r="T31" s="81">
        <v>3875.53</v>
      </c>
      <c r="U31" s="82">
        <f t="shared" si="1"/>
        <v>806.56354054054043</v>
      </c>
      <c r="V31" s="83">
        <f t="shared" si="3"/>
        <v>67.213628378378374</v>
      </c>
    </row>
    <row r="32" spans="1:22" ht="23.25" customHeight="1">
      <c r="A32" s="70" t="s">
        <v>32</v>
      </c>
      <c r="B32" s="66">
        <v>298</v>
      </c>
      <c r="C32" s="81">
        <f t="shared" si="7"/>
        <v>249236.53000000003</v>
      </c>
      <c r="D32" s="81">
        <v>119861.55</v>
      </c>
      <c r="E32" s="81">
        <v>27775.95</v>
      </c>
      <c r="F32" s="81">
        <v>0</v>
      </c>
      <c r="G32" s="81">
        <v>0</v>
      </c>
      <c r="H32" s="81">
        <v>37562.60</v>
      </c>
      <c r="I32" s="81">
        <v>2397.54</v>
      </c>
      <c r="J32" s="81">
        <v>20579.64</v>
      </c>
      <c r="K32" s="81">
        <v>7226.25</v>
      </c>
      <c r="L32" s="81">
        <v>1349.63</v>
      </c>
      <c r="M32" s="81">
        <v>3667.39</v>
      </c>
      <c r="N32" s="81">
        <v>0</v>
      </c>
      <c r="O32" s="81">
        <v>0</v>
      </c>
      <c r="P32" s="81">
        <v>1633.62</v>
      </c>
      <c r="Q32" s="81">
        <v>24763.69</v>
      </c>
      <c r="R32" s="81">
        <v>2306.9899999999998</v>
      </c>
      <c r="S32" s="81">
        <v>0</v>
      </c>
      <c r="T32" s="81">
        <v>111.68</v>
      </c>
      <c r="U32" s="82">
        <f t="shared" si="1"/>
        <v>836.36419463087259</v>
      </c>
      <c r="V32" s="83">
        <f t="shared" si="3"/>
        <v>69.697016219239387</v>
      </c>
    </row>
    <row r="33" spans="1:22" ht="23.25" customHeight="1">
      <c r="A33" s="62" t="s">
        <v>35</v>
      </c>
      <c r="B33" s="66">
        <v>131</v>
      </c>
      <c r="C33" s="81">
        <f t="shared" si="7"/>
        <v>99475.79</v>
      </c>
      <c r="D33" s="81">
        <v>54657.46</v>
      </c>
      <c r="E33" s="81">
        <v>13258.91</v>
      </c>
      <c r="F33" s="81">
        <v>0</v>
      </c>
      <c r="G33" s="81">
        <v>20.88</v>
      </c>
      <c r="H33" s="81">
        <v>11207.03</v>
      </c>
      <c r="I33" s="81">
        <v>502.50</v>
      </c>
      <c r="J33" s="81">
        <v>12299.46</v>
      </c>
      <c r="K33" s="81">
        <v>3499.64</v>
      </c>
      <c r="L33" s="81">
        <v>0</v>
      </c>
      <c r="M33" s="81">
        <v>1016.17</v>
      </c>
      <c r="N33" s="81">
        <v>0</v>
      </c>
      <c r="O33" s="81">
        <v>0</v>
      </c>
      <c r="P33" s="81">
        <v>1281.17</v>
      </c>
      <c r="Q33" s="81">
        <v>0</v>
      </c>
      <c r="R33" s="81">
        <v>748.08</v>
      </c>
      <c r="S33" s="81">
        <v>0</v>
      </c>
      <c r="T33" s="81">
        <v>984.49</v>
      </c>
      <c r="U33" s="82">
        <f t="shared" si="1"/>
        <v>759.35717557251905</v>
      </c>
      <c r="V33" s="83">
        <f t="shared" si="3"/>
        <v>63.279764631043257</v>
      </c>
    </row>
    <row r="34" spans="1:22" ht="23.25" customHeight="1">
      <c r="A34" s="61" t="s">
        <v>36</v>
      </c>
      <c r="B34" s="66">
        <v>115</v>
      </c>
      <c r="C34" s="81">
        <f t="shared" si="7"/>
        <v>182853.67</v>
      </c>
      <c r="D34" s="81">
        <v>83578.64</v>
      </c>
      <c r="E34" s="81">
        <v>21394.43</v>
      </c>
      <c r="F34" s="81">
        <v>8</v>
      </c>
      <c r="G34" s="81">
        <v>0</v>
      </c>
      <c r="H34" s="81">
        <v>48373.46</v>
      </c>
      <c r="I34" s="81">
        <v>1513.18</v>
      </c>
      <c r="J34" s="81">
        <v>2963.32</v>
      </c>
      <c r="K34" s="81">
        <v>2845.60</v>
      </c>
      <c r="L34" s="81">
        <v>912.27</v>
      </c>
      <c r="M34" s="81">
        <v>2603.34</v>
      </c>
      <c r="N34" s="81">
        <v>0</v>
      </c>
      <c r="O34" s="81">
        <v>0</v>
      </c>
      <c r="P34" s="81">
        <v>4161.7299999999996</v>
      </c>
      <c r="Q34" s="81">
        <v>13291.76</v>
      </c>
      <c r="R34" s="81">
        <v>220.90</v>
      </c>
      <c r="S34" s="81">
        <v>0</v>
      </c>
      <c r="T34" s="81">
        <v>987.04</v>
      </c>
      <c r="U34" s="82">
        <f t="shared" si="1"/>
        <v>1590.0319130434784</v>
      </c>
      <c r="V34" s="83">
        <f t="shared" si="3"/>
        <v>132.50265942028986</v>
      </c>
    </row>
    <row r="35" spans="1:22" s="103" customFormat="1" ht="23.25" customHeight="1">
      <c r="A35" s="108" t="s">
        <v>37</v>
      </c>
      <c r="B35" s="102">
        <v>112</v>
      </c>
      <c r="C35" s="95">
        <f>SUM(D35:T35)</f>
        <v>138295.27000000005</v>
      </c>
      <c r="D35" s="95">
        <v>82724.510000000038</v>
      </c>
      <c r="E35" s="95">
        <v>25570.049999999996</v>
      </c>
      <c r="F35" s="95">
        <v>0</v>
      </c>
      <c r="G35" s="95">
        <v>0</v>
      </c>
      <c r="H35" s="95">
        <v>9029.029999999997</v>
      </c>
      <c r="I35" s="95">
        <v>68.72</v>
      </c>
      <c r="J35" s="95">
        <v>2413.4400000000005</v>
      </c>
      <c r="K35" s="95">
        <v>3021.16</v>
      </c>
      <c r="L35" s="95">
        <v>0</v>
      </c>
      <c r="M35" s="95">
        <v>2552.33</v>
      </c>
      <c r="N35" s="95">
        <v>0</v>
      </c>
      <c r="O35" s="95">
        <v>0</v>
      </c>
      <c r="P35" s="95">
        <v>3590.25</v>
      </c>
      <c r="Q35" s="95">
        <v>8131.20</v>
      </c>
      <c r="R35" s="95">
        <v>544.88</v>
      </c>
      <c r="S35" s="95">
        <v>0</v>
      </c>
      <c r="T35" s="95">
        <v>649.70000000000005</v>
      </c>
      <c r="U35" s="96">
        <f t="shared" si="1"/>
        <v>1234.7791964285718</v>
      </c>
      <c r="V35" s="97">
        <f t="shared" si="3"/>
        <v>102.89826636904765</v>
      </c>
    </row>
    <row r="36" spans="1:22" s="103" customFormat="1" ht="23.25" customHeight="1">
      <c r="A36" s="108" t="s">
        <v>38</v>
      </c>
      <c r="B36" s="102">
        <v>200</v>
      </c>
      <c r="C36" s="95">
        <f t="shared" si="7"/>
        <v>317581.70999999996</v>
      </c>
      <c r="D36" s="95">
        <v>139536.51</v>
      </c>
      <c r="E36" s="95">
        <v>34097.86</v>
      </c>
      <c r="F36" s="95">
        <v>8</v>
      </c>
      <c r="G36" s="95">
        <v>0</v>
      </c>
      <c r="H36" s="95">
        <v>85621.45</v>
      </c>
      <c r="I36" s="95">
        <v>2060.3200000000002</v>
      </c>
      <c r="J36" s="95">
        <v>7263.92</v>
      </c>
      <c r="K36" s="95">
        <v>3744.41</v>
      </c>
      <c r="L36" s="95">
        <v>0</v>
      </c>
      <c r="M36" s="95">
        <v>6025.40</v>
      </c>
      <c r="N36" s="95">
        <v>0</v>
      </c>
      <c r="O36" s="95">
        <v>0</v>
      </c>
      <c r="P36" s="95">
        <v>9100.7000000000007</v>
      </c>
      <c r="Q36" s="95">
        <v>26514.67</v>
      </c>
      <c r="R36" s="95">
        <v>2069.2399999999998</v>
      </c>
      <c r="S36" s="95">
        <v>0</v>
      </c>
      <c r="T36" s="95">
        <v>1539.23</v>
      </c>
      <c r="U36" s="96">
        <f t="shared" si="1"/>
        <v>1587.9085499999999</v>
      </c>
      <c r="V36" s="97">
        <f t="shared" si="3"/>
        <v>132.32571249999998</v>
      </c>
    </row>
    <row r="37" spans="1:22" s="103" customFormat="1" ht="23.25" customHeight="1">
      <c r="A37" s="108" t="s">
        <v>39</v>
      </c>
      <c r="B37" s="102">
        <v>181</v>
      </c>
      <c r="C37" s="95">
        <f t="shared" si="7"/>
        <v>184918.97</v>
      </c>
      <c r="D37" s="95">
        <v>92981.95</v>
      </c>
      <c r="E37" s="95">
        <v>23113.44</v>
      </c>
      <c r="F37" s="95">
        <v>0</v>
      </c>
      <c r="G37" s="95">
        <v>4.80</v>
      </c>
      <c r="H37" s="95">
        <v>36529.64</v>
      </c>
      <c r="I37" s="95">
        <v>350.55</v>
      </c>
      <c r="J37" s="95">
        <v>2364.35</v>
      </c>
      <c r="K37" s="95">
        <v>3440</v>
      </c>
      <c r="L37" s="95">
        <v>0</v>
      </c>
      <c r="M37" s="95">
        <v>4421.7299999999996</v>
      </c>
      <c r="N37" s="95">
        <v>0</v>
      </c>
      <c r="O37" s="95">
        <v>0</v>
      </c>
      <c r="P37" s="95">
        <v>3919.24</v>
      </c>
      <c r="Q37" s="95">
        <v>15211.24</v>
      </c>
      <c r="R37" s="95">
        <v>1213.43</v>
      </c>
      <c r="S37" s="95">
        <v>0</v>
      </c>
      <c r="T37" s="95">
        <v>1368.60</v>
      </c>
      <c r="U37" s="96">
        <f t="shared" si="1"/>
        <v>1021.6517679558011</v>
      </c>
      <c r="V37" s="97">
        <f t="shared" si="3"/>
        <v>85.137647329650093</v>
      </c>
    </row>
    <row r="38" spans="1:22" s="103" customFormat="1" ht="23.25" customHeight="1">
      <c r="A38" s="108" t="s">
        <v>40</v>
      </c>
      <c r="B38" s="102">
        <v>97</v>
      </c>
      <c r="C38" s="95">
        <f t="shared" si="7"/>
        <v>257452.23</v>
      </c>
      <c r="D38" s="95">
        <v>158488.63999999998</v>
      </c>
      <c r="E38" s="95">
        <v>42511.91</v>
      </c>
      <c r="F38" s="95">
        <v>0</v>
      </c>
      <c r="G38" s="95">
        <v>6.89</v>
      </c>
      <c r="H38" s="95">
        <v>31006.149999999998</v>
      </c>
      <c r="I38" s="95">
        <v>1774.9399999999998</v>
      </c>
      <c r="J38" s="95">
        <v>3573.04</v>
      </c>
      <c r="K38" s="95">
        <f>2534.16-186.48</f>
        <v>2347.6799999999998</v>
      </c>
      <c r="L38" s="95">
        <v>0</v>
      </c>
      <c r="M38" s="95">
        <v>1885.87</v>
      </c>
      <c r="N38" s="95">
        <v>0</v>
      </c>
      <c r="O38" s="95">
        <v>0</v>
      </c>
      <c r="P38" s="95">
        <v>2661.16</v>
      </c>
      <c r="Q38" s="95">
        <v>11578.40</v>
      </c>
      <c r="R38" s="95">
        <v>802.20</v>
      </c>
      <c r="S38" s="95">
        <v>0</v>
      </c>
      <c r="T38" s="95">
        <v>815.35</v>
      </c>
      <c r="U38" s="96">
        <f t="shared" si="1"/>
        <v>2654.1467010309279</v>
      </c>
      <c r="V38" s="97">
        <f t="shared" si="3"/>
        <v>221.17889175257733</v>
      </c>
    </row>
    <row r="39" spans="1:22" s="103" customFormat="1" ht="23.25" customHeight="1">
      <c r="A39" s="108" t="s">
        <v>41</v>
      </c>
      <c r="B39" s="102">
        <v>29</v>
      </c>
      <c r="C39" s="95">
        <f t="shared" si="7"/>
        <v>72890.300000000017</v>
      </c>
      <c r="D39" s="95">
        <v>38894.650000000023</v>
      </c>
      <c r="E39" s="95">
        <v>11393.220000000001</v>
      </c>
      <c r="F39" s="95">
        <v>0</v>
      </c>
      <c r="G39" s="95">
        <v>0</v>
      </c>
      <c r="H39" s="95">
        <v>3360.7800000000007</v>
      </c>
      <c r="I39" s="95">
        <v>446.54999999999995</v>
      </c>
      <c r="J39" s="95">
        <v>1711.7299999999996</v>
      </c>
      <c r="K39" s="95">
        <f>1755.03-532.45</f>
        <v>1222.58</v>
      </c>
      <c r="L39" s="95">
        <v>0</v>
      </c>
      <c r="M39" s="95">
        <v>266.72000000000003</v>
      </c>
      <c r="N39" s="95">
        <v>5276.8399999999983</v>
      </c>
      <c r="O39" s="95"/>
      <c r="P39" s="95">
        <v>1222.24</v>
      </c>
      <c r="Q39" s="95">
        <v>8112.80</v>
      </c>
      <c r="R39" s="95">
        <v>675.70</v>
      </c>
      <c r="S39" s="95">
        <v>0</v>
      </c>
      <c r="T39" s="95">
        <v>306.49</v>
      </c>
      <c r="U39" s="96">
        <f t="shared" si="1"/>
        <v>2513.4586206896556</v>
      </c>
      <c r="V39" s="97">
        <f t="shared" si="3"/>
        <v>209.4548850574713</v>
      </c>
    </row>
    <row r="40" spans="1:22" s="103" customFormat="1" ht="23.25" customHeight="1">
      <c r="A40" s="108" t="s">
        <v>43</v>
      </c>
      <c r="B40" s="102">
        <v>126</v>
      </c>
      <c r="C40" s="95">
        <f>SUM(D40:T40)</f>
        <v>238107.84000000003</v>
      </c>
      <c r="D40" s="95">
        <v>140730.95000000001</v>
      </c>
      <c r="E40" s="95">
        <v>33516.74</v>
      </c>
      <c r="F40" s="95">
        <v>8</v>
      </c>
      <c r="G40" s="95">
        <v>0</v>
      </c>
      <c r="H40" s="95">
        <v>14102.35</v>
      </c>
      <c r="I40" s="95">
        <v>689.93</v>
      </c>
      <c r="J40" s="95">
        <v>5165.67</v>
      </c>
      <c r="K40" s="95">
        <v>1081.98</v>
      </c>
      <c r="L40" s="95">
        <v>0</v>
      </c>
      <c r="M40" s="95">
        <v>1610.54</v>
      </c>
      <c r="N40" s="95">
        <v>21810.94</v>
      </c>
      <c r="O40" s="95">
        <v>0</v>
      </c>
      <c r="P40" s="95">
        <v>2428.9899999999998</v>
      </c>
      <c r="Q40" s="95">
        <v>13578.03</v>
      </c>
      <c r="R40" s="95">
        <v>1705.30</v>
      </c>
      <c r="S40" s="95">
        <v>0</v>
      </c>
      <c r="T40" s="95">
        <v>1678.42</v>
      </c>
      <c r="U40" s="96">
        <f t="shared" si="1"/>
        <v>1889.7447619047621</v>
      </c>
      <c r="V40" s="97">
        <f t="shared" si="3"/>
        <v>157.47873015873017</v>
      </c>
    </row>
    <row r="41" spans="1:22" ht="23.25" customHeight="1">
      <c r="A41" s="61" t="s">
        <v>42</v>
      </c>
      <c r="B41" s="66">
        <v>286</v>
      </c>
      <c r="C41" s="81">
        <f>SUM(D41:T41)</f>
        <v>315445.79999999993</v>
      </c>
      <c r="D41" s="81">
        <f>160895.69-12280.05</f>
        <v>148615.64000000001</v>
      </c>
      <c r="E41" s="81">
        <f>39648.58-2896.83</f>
        <v>36751.75</v>
      </c>
      <c r="F41" s="81">
        <v>61.20</v>
      </c>
      <c r="G41" s="81">
        <v>36.32</v>
      </c>
      <c r="H41" s="81">
        <f>56794.42-4662.82</f>
        <v>52131.60</v>
      </c>
      <c r="I41" s="81">
        <f>1338.18-103.6</f>
        <v>1234.5800000000002</v>
      </c>
      <c r="J41" s="81">
        <f>23831.63-1956.58</f>
        <v>21875.050000000003</v>
      </c>
      <c r="K41" s="81">
        <f>7017.8-77.57</f>
        <v>6940.2300000000005</v>
      </c>
      <c r="L41" s="81">
        <v>0</v>
      </c>
      <c r="M41" s="81">
        <f>13321.61-362.25</f>
        <v>12959.36</v>
      </c>
      <c r="N41" s="81">
        <v>0</v>
      </c>
      <c r="O41" s="81">
        <v>0</v>
      </c>
      <c r="P41" s="81">
        <f>9080.05-500</f>
        <v>8580.0499999999993</v>
      </c>
      <c r="Q41" s="81">
        <f>22740.03-Q27</f>
        <v>21713.219999999998</v>
      </c>
      <c r="R41" s="81">
        <f>2776.72-763</f>
        <v>2013.7199999999998</v>
      </c>
      <c r="S41" s="81">
        <v>0</v>
      </c>
      <c r="T41" s="81">
        <v>2533.08</v>
      </c>
      <c r="U41" s="82">
        <f t="shared" si="1"/>
        <v>1102.9573426573425</v>
      </c>
      <c r="V41" s="83">
        <f t="shared" si="3"/>
        <v>91.913111888111871</v>
      </c>
    </row>
    <row r="42" spans="1:22" ht="23.25" customHeight="1" thickBot="1">
      <c r="A42" s="63" t="s">
        <v>44</v>
      </c>
      <c r="B42" s="68">
        <v>300</v>
      </c>
      <c r="C42" s="98">
        <f>SUM(D42:T42)</f>
        <v>333981.10000000009</v>
      </c>
      <c r="D42" s="81">
        <v>164986.07</v>
      </c>
      <c r="E42" s="81">
        <v>39229.47</v>
      </c>
      <c r="F42" s="81">
        <v>0</v>
      </c>
      <c r="G42" s="81">
        <v>0</v>
      </c>
      <c r="H42" s="81">
        <v>21948.67</v>
      </c>
      <c r="I42" s="81">
        <v>4328.46</v>
      </c>
      <c r="J42" s="81">
        <v>13303.19</v>
      </c>
      <c r="K42" s="81">
        <v>4246.50</v>
      </c>
      <c r="L42" s="81">
        <v>66.010000000000005</v>
      </c>
      <c r="M42" s="81">
        <v>3712.57</v>
      </c>
      <c r="N42" s="81">
        <v>46951.93</v>
      </c>
      <c r="O42" s="81">
        <v>0</v>
      </c>
      <c r="P42" s="81">
        <v>4620.53</v>
      </c>
      <c r="Q42" s="81">
        <v>25642.28</v>
      </c>
      <c r="R42" s="81">
        <v>2834.77</v>
      </c>
      <c r="S42" s="81">
        <v>0</v>
      </c>
      <c r="T42" s="81">
        <v>2110.65</v>
      </c>
      <c r="U42" s="99">
        <f t="shared" si="1"/>
        <v>1113.2703333333336</v>
      </c>
      <c r="V42" s="100">
        <f t="shared" si="3"/>
        <v>92.772527777777796</v>
      </c>
    </row>
    <row r="43" spans="1:22" ht="23.25" customHeight="1" thickBot="1">
      <c r="A43" s="109" t="s">
        <v>45</v>
      </c>
      <c r="B43" s="110">
        <f t="shared" si="8" ref="B43:T43">B9+B29</f>
        <v>4976</v>
      </c>
      <c r="C43" s="111">
        <f t="shared" si="8"/>
        <v>11486154.539999999</v>
      </c>
      <c r="D43" s="112">
        <f t="shared" si="8"/>
        <v>7559188.8199999994</v>
      </c>
      <c r="E43" s="112">
        <f t="shared" si="8"/>
        <v>1883001.47</v>
      </c>
      <c r="F43" s="112">
        <f t="shared" si="8"/>
        <v>478.40</v>
      </c>
      <c r="G43" s="112">
        <f t="shared" si="8"/>
        <v>192.73</v>
      </c>
      <c r="H43" s="112">
        <f t="shared" si="8"/>
        <v>920906</v>
      </c>
      <c r="I43" s="112">
        <f t="shared" si="8"/>
        <v>40098.79</v>
      </c>
      <c r="J43" s="112">
        <f t="shared" si="8"/>
        <v>231763.38</v>
      </c>
      <c r="K43" s="112">
        <f t="shared" si="8"/>
        <v>89735.309999999983</v>
      </c>
      <c r="L43" s="112">
        <f t="shared" si="8"/>
        <v>19563.71</v>
      </c>
      <c r="M43" s="112">
        <f t="shared" si="8"/>
        <v>96604.94</v>
      </c>
      <c r="N43" s="112">
        <f t="shared" si="8"/>
        <v>141266.79999999999</v>
      </c>
      <c r="O43" s="112">
        <f t="shared" si="8"/>
        <v>0</v>
      </c>
      <c r="P43" s="112">
        <f t="shared" si="8"/>
        <v>144509.54999999999</v>
      </c>
      <c r="Q43" s="112">
        <f t="shared" si="8"/>
        <v>281958.74</v>
      </c>
      <c r="R43" s="112">
        <f t="shared" si="8"/>
        <v>57511.51</v>
      </c>
      <c r="S43" s="112">
        <f t="shared" si="8"/>
        <v>0</v>
      </c>
      <c r="T43" s="113">
        <f t="shared" si="8"/>
        <v>19374.39</v>
      </c>
      <c r="U43" s="114">
        <f t="shared" si="1"/>
        <v>2308.3107998392279</v>
      </c>
      <c r="V43" s="115">
        <f>U43/12</f>
        <v>192.35923331993567</v>
      </c>
    </row>
    <row r="44" spans="1:22" ht="15" customHeight="1">
      <c r="A44" s="11" t="s">
        <v>67</v>
      </c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</row>
    <row r="45" spans="1:22" ht="14.4">
      <c r="A45" s="21"/>
      <c r="B45" s="19"/>
      <c r="C45" s="18"/>
      <c r="D45" s="18"/>
      <c r="E45" s="16"/>
      <c r="F45" s="16"/>
      <c r="G45" s="16"/>
      <c r="H45" s="16"/>
      <c r="I45" s="16"/>
      <c r="J45" s="16"/>
      <c r="K45" s="16"/>
      <c r="L45" s="16"/>
      <c r="M45" s="18"/>
      <c r="N45" s="18"/>
      <c r="O45" s="18"/>
      <c r="P45" s="18"/>
      <c r="Q45" s="18"/>
      <c r="R45" s="18"/>
      <c r="S45" s="18"/>
      <c r="T45" s="22"/>
      <c r="U45" s="23"/>
      <c r="V45" s="23"/>
    </row>
    <row r="46" spans="1:22" ht="14.4">
      <c r="A46" s="32" t="s">
        <v>59</v>
      </c>
      <c r="B46" s="19"/>
      <c r="C46" s="18"/>
      <c r="D46" s="18"/>
      <c r="E46" s="16"/>
      <c r="F46" s="16"/>
      <c r="G46" s="16"/>
      <c r="H46" s="16"/>
      <c r="I46" s="16"/>
      <c r="J46" s="16"/>
      <c r="K46" s="16"/>
      <c r="L46" s="16"/>
      <c r="M46" s="18"/>
      <c r="N46" s="18"/>
      <c r="O46" s="18"/>
      <c r="P46" s="18"/>
      <c r="Q46" s="18"/>
      <c r="R46" s="18"/>
      <c r="S46" s="18"/>
      <c r="T46" s="22"/>
      <c r="U46" s="23"/>
      <c r="V46" s="23"/>
    </row>
    <row r="47" spans="1:22" ht="14.4">
      <c r="A47" s="32" t="s">
        <v>63</v>
      </c>
      <c r="B47" s="19"/>
      <c r="C47" s="18"/>
      <c r="D47" s="18"/>
      <c r="E47" s="16"/>
      <c r="F47" s="16"/>
      <c r="G47" s="16"/>
      <c r="H47" s="16"/>
      <c r="I47" s="16"/>
      <c r="J47" s="16"/>
      <c r="K47" s="16"/>
      <c r="L47" s="16"/>
      <c r="M47" s="18"/>
      <c r="N47" s="18"/>
      <c r="O47" s="18"/>
      <c r="P47" s="18"/>
      <c r="Q47" s="18"/>
      <c r="R47" s="18"/>
      <c r="S47" s="18"/>
      <c r="T47" s="22"/>
      <c r="U47" s="23"/>
      <c r="V47" s="23"/>
    </row>
    <row r="48" spans="1:22" ht="14.4">
      <c r="A48" s="69" t="s">
        <v>62</v>
      </c>
      <c r="B48" s="19"/>
      <c r="C48" s="18"/>
      <c r="D48" s="18"/>
      <c r="E48" s="16"/>
      <c r="F48" s="16"/>
      <c r="G48" s="16"/>
      <c r="H48" s="16"/>
      <c r="I48" s="16"/>
      <c r="J48" s="16"/>
      <c r="K48" s="16"/>
      <c r="L48" s="16"/>
      <c r="M48" s="18"/>
      <c r="N48" s="18"/>
      <c r="O48" s="18"/>
      <c r="P48" s="18"/>
      <c r="Q48" s="18"/>
      <c r="R48" s="18"/>
      <c r="S48" s="18"/>
      <c r="T48" s="22"/>
      <c r="U48" s="23"/>
      <c r="V48" s="23"/>
    </row>
    <row r="49" spans="1:22" ht="15.6">
      <c r="A49" s="10" t="s">
        <v>64</v>
      </c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</row>
  </sheetData>
  <mergeCells count="17">
    <mergeCell ref="S5:S7"/>
    <mergeCell ref="T5:T7"/>
    <mergeCell ref="A44:V44"/>
    <mergeCell ref="A49:V49"/>
    <mergeCell ref="Q2:V2"/>
    <mergeCell ref="B4:B7"/>
    <mergeCell ref="C4:C7"/>
    <mergeCell ref="G4:L4"/>
    <mergeCell ref="M4:R4"/>
    <mergeCell ref="U4:V7"/>
    <mergeCell ref="D5:D7"/>
    <mergeCell ref="E5:E7"/>
    <mergeCell ref="A4:A7"/>
    <mergeCell ref="A3:V3"/>
    <mergeCell ref="F5:F7"/>
    <mergeCell ref="G5:L5"/>
    <mergeCell ref="M5:R5"/>
  </mergeCells>
  <hyperlinks>
    <hyperlink ref="A48" r:id="rId1" display="liene.ugrika@talsi.lv"/>
  </hyperlinks>
  <pageMargins left="0.25" right="0.25" top="0.75" bottom="0.75" header="0.3" footer="0.3"/>
  <pageSetup orientation="landscape" paperSize="9" scale="41"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18EA8E10-DF8D-4386-A640-B7B56C3D326E}">
  <sheetPr>
    <pageSetUpPr fitToPage="1"/>
  </sheetPr>
  <dimension ref="A1:Y25"/>
  <sheetViews>
    <sheetView zoomScale="85" zoomScaleNormal="85" workbookViewId="0" topLeftCell="F1">
      <selection pane="topLeft" activeCell="Q2" sqref="Q2:V2"/>
    </sheetView>
  </sheetViews>
  <sheetFormatPr defaultColWidth="9.11428571428571" defaultRowHeight="14.4"/>
  <cols>
    <col min="1" max="1" width="37.1428571428571" style="33" customWidth="1"/>
    <col min="2" max="2" width="9.85714285714286" style="34" customWidth="1"/>
    <col min="3" max="3" width="15" style="33" customWidth="1"/>
    <col min="4" max="4" width="14.5714285714286" style="33" bestFit="1" customWidth="1"/>
    <col min="5" max="5" width="13.2857142857143" style="33" bestFit="1" customWidth="1"/>
    <col min="6" max="6" width="11.1428571428571" style="33" customWidth="1"/>
    <col min="7" max="7" width="9.42857142857143" style="33" bestFit="1" customWidth="1"/>
    <col min="8" max="8" width="13.2857142857143" style="33" bestFit="1" customWidth="1"/>
    <col min="9" max="9" width="12.4285714285714" style="33" customWidth="1"/>
    <col min="10" max="10" width="14.1428571428571" style="33" customWidth="1"/>
    <col min="11" max="11" width="15.1428571428571" style="33" customWidth="1"/>
    <col min="12" max="12" width="15" style="33" customWidth="1"/>
    <col min="13" max="13" width="13.2857142857143" style="33" bestFit="1" customWidth="1"/>
    <col min="14" max="14" width="8.28571428571429" style="33" customWidth="1"/>
    <col min="15" max="15" width="8" style="33" customWidth="1"/>
    <col min="16" max="16" width="12.1428571428571" style="33" bestFit="1" customWidth="1"/>
    <col min="17" max="17" width="14.1428571428571" style="33" customWidth="1"/>
    <col min="18" max="18" width="13.2857142857143" style="33" bestFit="1" customWidth="1"/>
    <col min="19" max="19" width="8.28571428571429" style="33" customWidth="1"/>
    <col min="20" max="20" width="14.8571428571429" style="33" customWidth="1"/>
    <col min="21" max="21" width="10.4285714285714" style="33" bestFit="1" customWidth="1"/>
    <col min="22" max="22" width="10.7142857142857" style="33" customWidth="1"/>
    <col min="23" max="23" width="10.4285714285714" style="33" customWidth="1"/>
    <col min="24" max="24" width="8.42857142857143" style="33" customWidth="1"/>
    <col min="25" max="25" width="8.85714285714286" style="33" customWidth="1"/>
    <col min="26" max="16384" width="9.14285714285714" style="33"/>
  </cols>
  <sheetData>
    <row r="1" spans="1:22" ht="19.5" customHeight="1">
      <c r="A1" s="16"/>
      <c r="B1" s="41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40" t="s">
        <v>56</v>
      </c>
    </row>
    <row r="2" spans="1:22" ht="21.6" customHeight="1">
      <c r="A2" s="18"/>
      <c r="B2" s="39"/>
      <c r="C2" s="16"/>
      <c r="D2" s="16"/>
      <c r="E2" s="16"/>
      <c r="F2" s="16"/>
      <c r="G2" s="18"/>
      <c r="H2" s="18"/>
      <c r="I2" s="18"/>
      <c r="J2" s="18"/>
      <c r="K2" s="18"/>
      <c r="L2" s="18"/>
      <c r="M2" s="18"/>
      <c r="N2" s="18"/>
      <c r="O2" s="18"/>
      <c r="P2" s="18"/>
      <c r="Q2" s="9" t="s">
        <v>75</v>
      </c>
      <c r="R2" s="9"/>
      <c r="S2" s="9"/>
      <c r="T2" s="9"/>
      <c r="U2" s="9"/>
      <c r="V2" s="9"/>
    </row>
    <row r="3" spans="1:22" ht="30" customHeight="1" thickBot="1">
      <c r="A3" s="142" t="s">
        <v>66</v>
      </c>
      <c r="B3" s="143"/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143"/>
      <c r="N3" s="143"/>
      <c r="O3" s="143"/>
      <c r="P3" s="143"/>
      <c r="Q3" s="143"/>
      <c r="R3" s="143"/>
      <c r="S3" s="143"/>
      <c r="T3" s="143"/>
      <c r="U3" s="143"/>
      <c r="V3" s="143"/>
    </row>
    <row r="4" spans="1:22" ht="15" customHeight="1">
      <c r="A4" s="144" t="s">
        <v>1</v>
      </c>
      <c r="B4" s="8" t="s">
        <v>69</v>
      </c>
      <c r="C4" s="147" t="s">
        <v>55</v>
      </c>
      <c r="D4" s="42">
        <v>1100</v>
      </c>
      <c r="E4" s="43">
        <v>1200</v>
      </c>
      <c r="F4" s="43">
        <v>2100</v>
      </c>
      <c r="G4" s="2">
        <v>2200</v>
      </c>
      <c r="H4" s="1"/>
      <c r="I4" s="1"/>
      <c r="J4" s="1"/>
      <c r="K4" s="1"/>
      <c r="L4" s="117"/>
      <c r="M4" s="2">
        <v>2300</v>
      </c>
      <c r="N4" s="1"/>
      <c r="O4" s="1"/>
      <c r="P4" s="1"/>
      <c r="Q4" s="1"/>
      <c r="R4" s="117"/>
      <c r="S4" s="105">
        <v>2400</v>
      </c>
      <c r="T4" s="44">
        <v>5233</v>
      </c>
      <c r="U4" s="150" t="s">
        <v>58</v>
      </c>
      <c r="V4" s="151"/>
    </row>
    <row r="5" spans="1:22" ht="22.5" customHeight="1">
      <c r="A5" s="145"/>
      <c r="B5" s="7"/>
      <c r="C5" s="148"/>
      <c r="D5" s="122" t="s">
        <v>46</v>
      </c>
      <c r="E5" s="122" t="s">
        <v>47</v>
      </c>
      <c r="F5" s="122" t="s">
        <v>48</v>
      </c>
      <c r="G5" s="129" t="s">
        <v>3</v>
      </c>
      <c r="H5" s="130"/>
      <c r="I5" s="130"/>
      <c r="J5" s="130"/>
      <c r="K5" s="130"/>
      <c r="L5" s="131"/>
      <c r="M5" s="132" t="s">
        <v>4</v>
      </c>
      <c r="N5" s="133"/>
      <c r="O5" s="133"/>
      <c r="P5" s="133"/>
      <c r="Q5" s="133"/>
      <c r="R5" s="134"/>
      <c r="S5" s="135" t="s">
        <v>5</v>
      </c>
      <c r="T5" s="138" t="s">
        <v>6</v>
      </c>
      <c r="U5" s="152"/>
      <c r="V5" s="153"/>
    </row>
    <row r="6" spans="1:22" ht="14.4">
      <c r="A6" s="145"/>
      <c r="B6" s="7"/>
      <c r="C6" s="148"/>
      <c r="D6" s="123"/>
      <c r="E6" s="123"/>
      <c r="F6" s="123"/>
      <c r="G6" s="20">
        <v>2210</v>
      </c>
      <c r="H6" s="20">
        <v>2220</v>
      </c>
      <c r="I6" s="20">
        <v>2230</v>
      </c>
      <c r="J6" s="20">
        <v>2240</v>
      </c>
      <c r="K6" s="20">
        <v>2250</v>
      </c>
      <c r="L6" s="20">
        <v>2260</v>
      </c>
      <c r="M6" s="20">
        <v>2310</v>
      </c>
      <c r="N6" s="15">
        <v>2320</v>
      </c>
      <c r="O6" s="38">
        <v>2340</v>
      </c>
      <c r="P6" s="15">
        <v>2350</v>
      </c>
      <c r="Q6" s="15">
        <v>2360</v>
      </c>
      <c r="R6" s="15">
        <v>2370</v>
      </c>
      <c r="S6" s="136"/>
      <c r="T6" s="139"/>
      <c r="U6" s="152"/>
      <c r="V6" s="153"/>
    </row>
    <row r="7" spans="1:25" ht="129">
      <c r="A7" s="146"/>
      <c r="B7" s="6"/>
      <c r="C7" s="149"/>
      <c r="D7" s="124"/>
      <c r="E7" s="124"/>
      <c r="F7" s="124"/>
      <c r="G7" s="25" t="s">
        <v>7</v>
      </c>
      <c r="H7" s="25" t="s">
        <v>8</v>
      </c>
      <c r="I7" s="25" t="s">
        <v>49</v>
      </c>
      <c r="J7" s="26" t="s">
        <v>50</v>
      </c>
      <c r="K7" s="25" t="s">
        <v>9</v>
      </c>
      <c r="L7" s="26" t="s">
        <v>51</v>
      </c>
      <c r="M7" s="25" t="s">
        <v>10</v>
      </c>
      <c r="N7" s="27" t="s">
        <v>52</v>
      </c>
      <c r="O7" s="28" t="s">
        <v>11</v>
      </c>
      <c r="P7" s="28" t="s">
        <v>12</v>
      </c>
      <c r="Q7" s="27" t="s">
        <v>54</v>
      </c>
      <c r="R7" s="28" t="s">
        <v>13</v>
      </c>
      <c r="S7" s="137"/>
      <c r="T7" s="140"/>
      <c r="U7" s="152"/>
      <c r="V7" s="153"/>
      <c r="W7" s="37"/>
      <c r="X7" s="36"/>
      <c r="Y7" s="36"/>
    </row>
    <row r="8" spans="1:23" ht="10.5" customHeight="1" thickBot="1">
      <c r="A8" s="45">
        <v>1</v>
      </c>
      <c r="B8" s="46">
        <v>2</v>
      </c>
      <c r="C8" s="47">
        <v>3</v>
      </c>
      <c r="D8" s="48">
        <v>4</v>
      </c>
      <c r="E8" s="48">
        <v>5</v>
      </c>
      <c r="F8" s="48">
        <v>6</v>
      </c>
      <c r="G8" s="48">
        <v>7</v>
      </c>
      <c r="H8" s="48">
        <v>8</v>
      </c>
      <c r="I8" s="48">
        <v>9</v>
      </c>
      <c r="J8" s="48">
        <v>10</v>
      </c>
      <c r="K8" s="48">
        <v>11</v>
      </c>
      <c r="L8" s="48">
        <v>12</v>
      </c>
      <c r="M8" s="48">
        <v>13</v>
      </c>
      <c r="N8" s="48">
        <v>14</v>
      </c>
      <c r="O8" s="48">
        <v>15</v>
      </c>
      <c r="P8" s="48">
        <v>16</v>
      </c>
      <c r="Q8" s="48">
        <v>17</v>
      </c>
      <c r="R8" s="48">
        <v>18</v>
      </c>
      <c r="S8" s="48">
        <v>19</v>
      </c>
      <c r="T8" s="48">
        <v>19</v>
      </c>
      <c r="U8" s="49" t="s">
        <v>14</v>
      </c>
      <c r="V8" s="50" t="s">
        <v>15</v>
      </c>
      <c r="W8" s="35"/>
    </row>
    <row r="9" spans="1:23" s="24" customFormat="1" ht="59.25" customHeight="1" thickBot="1">
      <c r="A9" s="51" t="s">
        <v>57</v>
      </c>
      <c r="B9" s="67">
        <v>757</v>
      </c>
      <c r="C9" s="92">
        <f t="shared" si="0" ref="C9">SUM(D9:T9)</f>
        <v>386562.10000000003</v>
      </c>
      <c r="D9" s="81">
        <v>182493.92</v>
      </c>
      <c r="E9" s="81">
        <v>45923.72</v>
      </c>
      <c r="F9" s="81">
        <v>245.80</v>
      </c>
      <c r="G9" s="81">
        <v>0</v>
      </c>
      <c r="H9" s="81">
        <v>72078.28</v>
      </c>
      <c r="I9" s="81">
        <v>5130.18</v>
      </c>
      <c r="J9" s="81">
        <v>16034.21</v>
      </c>
      <c r="K9" s="81">
        <v>14378.46</v>
      </c>
      <c r="L9" s="81">
        <v>14426.84</v>
      </c>
      <c r="M9" s="81">
        <v>12499.70</v>
      </c>
      <c r="N9" s="81">
        <v>0</v>
      </c>
      <c r="O9" s="81">
        <v>0</v>
      </c>
      <c r="P9" s="81">
        <v>9103.9699999999993</v>
      </c>
      <c r="Q9" s="81"/>
      <c r="R9" s="81">
        <v>11832.89</v>
      </c>
      <c r="S9" s="81">
        <v>0</v>
      </c>
      <c r="T9" s="81">
        <v>2414.13</v>
      </c>
      <c r="U9" s="93">
        <f t="shared" si="1" ref="U9">C9/B9</f>
        <v>510.65006605019818</v>
      </c>
      <c r="V9" s="94">
        <f t="shared" si="2" ref="V9">U9/12</f>
        <v>42.554172170849846</v>
      </c>
      <c r="W9" s="29"/>
    </row>
    <row r="10" spans="1:22" s="24" customFormat="1" ht="24" customHeight="1">
      <c r="A10" s="141" t="s">
        <v>65</v>
      </c>
      <c r="B10" s="141"/>
      <c r="C10" s="141"/>
      <c r="D10" s="141"/>
      <c r="E10" s="141"/>
      <c r="F10" s="141"/>
      <c r="G10" s="141"/>
      <c r="H10" s="141"/>
      <c r="I10" s="141"/>
      <c r="J10" s="141"/>
      <c r="K10" s="141"/>
      <c r="L10" s="141"/>
      <c r="M10" s="141"/>
      <c r="N10" s="141"/>
      <c r="O10" s="141"/>
      <c r="P10" s="141"/>
      <c r="Q10" s="141"/>
      <c r="R10" s="141"/>
      <c r="S10" s="141"/>
      <c r="T10" s="141"/>
      <c r="U10" s="141"/>
      <c r="V10" s="141"/>
    </row>
    <row r="11" spans="1:22" s="24" customFormat="1" ht="14.4">
      <c r="A11" s="21"/>
      <c r="B11" s="19"/>
      <c r="C11" s="18"/>
      <c r="D11" s="18"/>
      <c r="E11" s="16"/>
      <c r="F11" s="16"/>
      <c r="G11" s="16"/>
      <c r="H11" s="16"/>
      <c r="I11" s="16"/>
      <c r="J11" s="16"/>
      <c r="K11" s="16"/>
      <c r="L11" s="16"/>
      <c r="M11" s="18"/>
      <c r="N11" s="18"/>
      <c r="O11" s="18"/>
      <c r="P11" s="18"/>
      <c r="Q11" s="18"/>
      <c r="R11" s="18"/>
      <c r="S11" s="18"/>
      <c r="T11" s="22"/>
      <c r="U11" s="23"/>
      <c r="V11" s="23"/>
    </row>
    <row r="12" spans="1:22" s="24" customFormat="1" ht="14.4">
      <c r="A12" s="32"/>
      <c r="B12" s="19"/>
      <c r="C12" s="18"/>
      <c r="D12" s="18"/>
      <c r="E12" s="16"/>
      <c r="F12" s="16"/>
      <c r="G12" s="16"/>
      <c r="H12" s="16"/>
      <c r="I12" s="16"/>
      <c r="J12" s="16"/>
      <c r="K12" s="16"/>
      <c r="L12" s="16"/>
      <c r="M12" s="18"/>
      <c r="N12" s="18"/>
      <c r="O12" s="18"/>
      <c r="P12" s="18"/>
      <c r="Q12" s="18"/>
      <c r="R12" s="18"/>
      <c r="S12" s="18"/>
      <c r="T12" s="22"/>
      <c r="U12" s="23"/>
      <c r="V12" s="23"/>
    </row>
    <row r="13" spans="1:22" s="24" customFormat="1" ht="14.4">
      <c r="A13" s="32" t="s">
        <v>59</v>
      </c>
      <c r="B13" s="19"/>
      <c r="C13" s="18"/>
      <c r="D13" s="18"/>
      <c r="E13" s="16"/>
      <c r="F13" s="16"/>
      <c r="G13" s="16"/>
      <c r="H13" s="16"/>
      <c r="I13" s="16"/>
      <c r="J13" s="16"/>
      <c r="K13" s="16"/>
      <c r="L13" s="16"/>
      <c r="M13" s="18"/>
      <c r="N13" s="18"/>
      <c r="O13" s="18"/>
      <c r="P13" s="18"/>
      <c r="Q13" s="18"/>
      <c r="R13" s="18"/>
      <c r="S13" s="18"/>
      <c r="T13" s="22"/>
      <c r="U13" s="23"/>
      <c r="V13" s="23"/>
    </row>
    <row r="14" spans="1:22" s="24" customFormat="1" ht="14.4">
      <c r="A14" s="32" t="s">
        <v>63</v>
      </c>
      <c r="B14" s="19"/>
      <c r="C14" s="18"/>
      <c r="D14" s="18"/>
      <c r="E14" s="16"/>
      <c r="F14" s="16"/>
      <c r="G14" s="16"/>
      <c r="H14" s="16"/>
      <c r="I14" s="16"/>
      <c r="J14" s="16"/>
      <c r="K14" s="16"/>
      <c r="L14" s="16"/>
      <c r="M14" s="18"/>
      <c r="N14" s="18"/>
      <c r="O14" s="18"/>
      <c r="P14" s="18"/>
      <c r="Q14" s="18"/>
      <c r="R14" s="18"/>
      <c r="S14" s="18"/>
      <c r="T14" s="22"/>
      <c r="U14" s="23"/>
      <c r="V14" s="23"/>
    </row>
    <row r="15" spans="1:22" s="24" customFormat="1" ht="14.4">
      <c r="A15" s="69" t="s">
        <v>62</v>
      </c>
      <c r="B15" s="19"/>
      <c r="C15" s="18"/>
      <c r="D15" s="18"/>
      <c r="E15" s="16"/>
      <c r="F15" s="16"/>
      <c r="G15" s="16"/>
      <c r="H15" s="16"/>
      <c r="I15" s="16"/>
      <c r="J15" s="16"/>
      <c r="K15" s="16"/>
      <c r="L15" s="16"/>
      <c r="M15" s="18"/>
      <c r="N15" s="18"/>
      <c r="O15" s="18"/>
      <c r="P15" s="18"/>
      <c r="Q15" s="18"/>
      <c r="R15" s="18"/>
      <c r="S15" s="18"/>
      <c r="T15" s="22"/>
      <c r="U15" s="23"/>
      <c r="V15" s="23"/>
    </row>
    <row r="16" spans="1:22" s="24" customFormat="1" ht="15.6">
      <c r="A16" s="10" t="s">
        <v>64</v>
      </c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</row>
    <row r="18" spans="2:2" ht="14.4">
      <c r="B18" s="33"/>
    </row>
    <row r="19" spans="2:2" ht="14.4">
      <c r="B19" s="33"/>
    </row>
    <row r="20" spans="2:2" ht="14.4">
      <c r="B20" s="33"/>
    </row>
    <row r="21" spans="2:2" ht="14.4">
      <c r="B21" s="33"/>
    </row>
    <row r="22" spans="2:2" ht="14.4">
      <c r="B22" s="33"/>
    </row>
    <row r="23" spans="2:2" ht="14.4">
      <c r="B23" s="33"/>
    </row>
    <row r="24" spans="2:2" ht="14.4">
      <c r="B24" s="33"/>
    </row>
    <row r="25" spans="2:2" ht="14.4">
      <c r="B25" s="33"/>
    </row>
  </sheetData>
  <mergeCells count="17">
    <mergeCell ref="A16:V16"/>
    <mergeCell ref="A10:V10"/>
    <mergeCell ref="A3:V3"/>
    <mergeCell ref="A4:A7"/>
    <mergeCell ref="B4:B7"/>
    <mergeCell ref="C4:C7"/>
    <mergeCell ref="G4:L4"/>
    <mergeCell ref="M4:R4"/>
    <mergeCell ref="U4:V7"/>
    <mergeCell ref="D5:D7"/>
    <mergeCell ref="E5:E7"/>
    <mergeCell ref="F5:F7"/>
    <mergeCell ref="G5:L5"/>
    <mergeCell ref="M5:R5"/>
    <mergeCell ref="Q2:V2"/>
    <mergeCell ref="S5:S7"/>
    <mergeCell ref="T5:T7"/>
  </mergeCells>
  <hyperlinks>
    <hyperlink ref="A15" r:id="rId1" display="liene.ugrika@talsi.lv"/>
  </hyperlinks>
  <pageMargins left="0.118110236220472" right="0.118110236220472" top="0.15748031496063" bottom="0.15748031496063" header="0.31496062992126" footer="0.31496062992126"/>
  <pageSetup orientation="landscape" paperSize="9" scale="48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PAŠVALDĪBAS_01.01.2026.</vt:lpstr>
      <vt:lpstr>PRIVĀTĀS IZGL_IEST_01.01.2026.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Uldis Katlaps</dc:creator>
  <cp:keywords/>
  <dc:description/>
  <cp:lastModifiedBy>Inga Koha-Kurovska</cp:lastModifiedBy>
  <cp:lastPrinted>2026-02-23T08:31:35Z</cp:lastPrinted>
  <dcterms:created xsi:type="dcterms:W3CDTF">2021-10-03T14:35:38Z</dcterms:created>
  <dcterms:modified xsi:type="dcterms:W3CDTF">2026-02-27T08:10:36Z</dcterms:modified>
  <cp:category/>
</cp:coreProperties>
</file>